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fileSharing readOnlyRecommended="1" userName="RVC" algorithmName="SHA-512" hashValue="jQf5ojar2JtERimgiI4X5M1hq0De/ShhPC1/n6NaJjmJqYQAKfQNPwaK+/QaLDNFI77/DymHB2i5hk68wB4OLg==" saltValue="Nu++aE47cKghoj0izaocXw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des\INF_METEO\"/>
    </mc:Choice>
  </mc:AlternateContent>
  <bookViews>
    <workbookView xWindow="0" yWindow="0" windowWidth="28800" windowHeight="12435"/>
  </bookViews>
  <sheets>
    <sheet name="METEO" sheetId="2" r:id="rId1"/>
    <sheet name="STAT" sheetId="4" r:id="rId2"/>
    <sheet name="TEMP_D" sheetId="5" r:id="rId3"/>
  </sheets>
  <functionGroups builtInGroupCount="18"/>
  <definedNames>
    <definedName name="_xlnm._FilterDatabase" localSheetId="0" hidden="1">METEO!$AN$1:$AQ$25</definedName>
    <definedName name="ANY">METEO!$D$5</definedName>
    <definedName name="DatosExternos_1" localSheetId="1">STAT!$A$60:$A$3111</definedName>
    <definedName name="diapr">TEMP_D!$B$2</definedName>
    <definedName name="diatot">METEO!$D$20</definedName>
    <definedName name="diaul">TEMP_D!$B$3</definedName>
    <definedName name="FORMDASH">STAT!$E$2:$K$18</definedName>
    <definedName name="FORMTIME">STAT!$S$16:$X$21</definedName>
    <definedName name="IDIOLIST">STAT!$R$26:$R$28</definedName>
    <definedName name="IDIOMA">STAT!$F$4</definedName>
    <definedName name="LANG">STAT!$R$26:$AL$28</definedName>
    <definedName name="ldies">TEMP_D!$A$9:$A$22</definedName>
    <definedName name="lgraf">TEMP_D!$B$9:$B$22</definedName>
    <definedName name="lPluja">METEO!$AJ$999:$AJ$4319</definedName>
    <definedName name="lTemp">METEO!$AV$999:$AV$4343</definedName>
    <definedName name="lTP">METEO!$BU$999:$BU$1354</definedName>
    <definedName name="lVAL">STAT!$A$60:$A$3111</definedName>
    <definedName name="lWind">METEO!$BF$999:$BF$4304</definedName>
    <definedName name="meteoclimatic">METEO!$AD$999</definedName>
    <definedName name="plmes">METEO!$E$5</definedName>
    <definedName name="rain0">METEO!$AJ$999</definedName>
    <definedName name="termes">METEO!$AQ$2:$AT$25</definedName>
    <definedName name="th0">METEO!$AV$999</definedName>
    <definedName name="thb0">METEO!$BU$999</definedName>
    <definedName name="ULTHORA">STAT!$I$5</definedName>
    <definedName name="wind0">METEO!$BF$999</definedName>
  </definedNames>
  <calcPr calcId="152511"/>
</workbook>
</file>

<file path=xl/calcChain.xml><?xml version="1.0" encoding="utf-8"?>
<calcChain xmlns="http://schemas.openxmlformats.org/spreadsheetml/2006/main">
  <c r="D19" i="2" l="1"/>
  <c r="M19" i="2" l="1"/>
  <c r="M20" i="2"/>
  <c r="AS23" i="2"/>
  <c r="AT23" i="2"/>
  <c r="AQ23" i="2"/>
  <c r="N29" i="2"/>
  <c r="A3" i="5"/>
  <c r="A8" i="5" s="1"/>
  <c r="A2" i="5"/>
  <c r="A1" i="2"/>
  <c r="AP1" i="2" s="1"/>
  <c r="C17" i="4"/>
  <c r="C14" i="4"/>
  <c r="C8" i="4"/>
  <c r="C10" i="4"/>
  <c r="Q14" i="4"/>
  <c r="D18" i="4"/>
  <c r="D17" i="4"/>
  <c r="D16" i="4"/>
  <c r="D15" i="4"/>
  <c r="D14" i="4"/>
  <c r="D13" i="4"/>
  <c r="D12" i="4"/>
  <c r="D10" i="4"/>
  <c r="J7" i="4"/>
  <c r="I7" i="4"/>
  <c r="H7" i="4"/>
  <c r="G7" i="4"/>
  <c r="F7" i="4"/>
  <c r="E7" i="4"/>
  <c r="R6" i="4"/>
  <c r="K8" i="4" s="1"/>
  <c r="H4" i="4"/>
  <c r="H5" i="2"/>
  <c r="C2" i="2" s="1"/>
  <c r="D4" i="2"/>
  <c r="O4" i="2"/>
  <c r="M4" i="2"/>
  <c r="K4" i="2"/>
  <c r="D20" i="2"/>
  <c r="D17" i="2"/>
  <c r="D16" i="2"/>
  <c r="D15" i="2"/>
  <c r="D14" i="2"/>
  <c r="D13" i="2"/>
  <c r="D12" i="2"/>
  <c r="D11" i="2"/>
  <c r="D10" i="2"/>
  <c r="D9" i="2"/>
  <c r="D8" i="2"/>
  <c r="D7" i="2"/>
  <c r="D6" i="2"/>
  <c r="K19" i="2"/>
  <c r="I19" i="2"/>
  <c r="G19" i="2"/>
  <c r="A2" i="2"/>
  <c r="G5" i="2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S20" i="4"/>
  <c r="E8" i="4"/>
  <c r="X19" i="4"/>
  <c r="F16" i="4"/>
  <c r="I5" i="4"/>
  <c r="U17" i="4"/>
  <c r="W16" i="4"/>
  <c r="V18" i="4"/>
  <c r="H13" i="4"/>
  <c r="J16" i="4"/>
  <c r="G10" i="4"/>
  <c r="K10" i="4"/>
  <c r="T19" i="4"/>
  <c r="X17" i="4"/>
  <c r="S19" i="4"/>
  <c r="V19" i="4"/>
  <c r="G16" i="4"/>
  <c r="H9" i="4"/>
  <c r="K16" i="4"/>
  <c r="V20" i="4"/>
  <c r="E10" i="4"/>
  <c r="H16" i="4"/>
  <c r="T17" i="4"/>
  <c r="G8" i="4"/>
  <c r="H10" i="4"/>
  <c r="I13" i="4"/>
  <c r="T21" i="4"/>
  <c r="U19" i="4"/>
  <c r="S17" i="4"/>
  <c r="V17" i="4"/>
  <c r="U20" i="4"/>
  <c r="F13" i="4"/>
  <c r="W21" i="4"/>
  <c r="W20" i="4"/>
  <c r="I16" i="4"/>
  <c r="U18" i="4"/>
  <c r="I10" i="4"/>
  <c r="E16" i="4"/>
  <c r="J13" i="4"/>
  <c r="F9" i="4"/>
  <c r="H5" i="4"/>
  <c r="W19" i="4"/>
  <c r="G13" i="4"/>
  <c r="I12" i="4"/>
  <c r="T20" i="4"/>
  <c r="X18" i="4"/>
  <c r="U16" i="4"/>
  <c r="E13" i="4"/>
  <c r="X21" i="4"/>
  <c r="J18" i="4"/>
  <c r="W18" i="4"/>
  <c r="W17" i="4"/>
  <c r="V16" i="4"/>
  <c r="F8" i="4"/>
  <c r="S16" i="4"/>
  <c r="K13" i="4"/>
  <c r="U21" i="4"/>
  <c r="F10" i="4"/>
  <c r="T16" i="4"/>
  <c r="I8" i="4"/>
  <c r="I9" i="4"/>
  <c r="V21" i="4"/>
  <c r="S18" i="4"/>
  <c r="X16" i="4"/>
  <c r="J8" i="4"/>
  <c r="E9" i="4"/>
  <c r="X20" i="4"/>
  <c r="J10" i="4"/>
  <c r="S21" i="4"/>
  <c r="T18" i="4"/>
  <c r="J14" i="4"/>
  <c r="B8" i="5" l="1"/>
  <c r="H14" i="4"/>
  <c r="G14" i="4"/>
  <c r="F12" i="4"/>
  <c r="F17" i="4"/>
  <c r="I15" i="4"/>
  <c r="E18" i="4"/>
  <c r="E17" i="4"/>
  <c r="I18" i="4"/>
  <c r="H18" i="4"/>
  <c r="G15" i="4"/>
  <c r="E15" i="4"/>
  <c r="F18" i="4"/>
  <c r="H11" i="4"/>
  <c r="H12" i="4"/>
  <c r="H15" i="4"/>
  <c r="I14" i="4"/>
  <c r="G12" i="4"/>
  <c r="F14" i="4"/>
  <c r="G11" i="4"/>
  <c r="I17" i="4"/>
  <c r="F15" i="4"/>
  <c r="F11" i="4"/>
  <c r="G17" i="4"/>
  <c r="G18" i="4"/>
  <c r="E14" i="4"/>
  <c r="H17" i="4"/>
  <c r="E11" i="4"/>
  <c r="E12" i="4"/>
  <c r="J12" i="4"/>
  <c r="J17" i="4"/>
  <c r="J15" i="4"/>
</calcChain>
</file>

<file path=xl/connections.xml><?xml version="1.0" encoding="utf-8"?>
<connections xmlns="http://schemas.openxmlformats.org/spreadsheetml/2006/main">
  <connection id="1" name="Conexión" type="4" refreshedVersion="0" background="1">
    <webPr url="http://www.telefonica.net/web2/vilacardona/rain0-day1.xml" htmlTables="1" htmlFormat="all"/>
  </connection>
  <connection id="2" name="Conexión1" type="4" refreshedVersion="0" background="1">
    <webPr url="http://www.telefonica.net/web2/vilacardona/all-sensors.xml" htmlTables="1" htmlFormat="all"/>
  </connection>
  <connection id="3" name="Conexión10" type="4" refreshedVersion="0" background="1">
    <webPr url="http://www.telefonica.net/web2/vilacardona/th0-day1" htmlTables="1" htmlFormat="all"/>
  </connection>
  <connection id="4" interval="5" name="Conexión11" type="4" refreshedVersion="3" background="1" refreshOnLoad="1" saveData="1">
    <webPr sourceData="1" parsePre="1" consecutive="1" xl2000="1" url="http://www.telefonica.net/web2/vilacardona/meteoclimatic.txt"/>
  </connection>
  <connection id="5" name="Conexión12" type="4" refreshedVersion="0" background="1">
    <webPr url="http://www.telefonica.net/web2/vilacardona/rain0-day1" htmlTables="1" htmlFormat="all"/>
  </connection>
  <connection id="6" name="Conexión13" type="4" refreshedVersion="5" background="1" refreshOnLoad="1" saveData="1">
    <webPr sourceData="1" parsePre="1" consecutive="1" xl2000="1" url="http://meteo.pinallet.com/all-sensors.xml"/>
  </connection>
  <connection id="7" name="Conexión14" type="4" refreshedVersion="0" background="1">
    <webPr url="http://meteo.pinallet.com/rain0-day1" htmlTables="1" htmlFormat="all"/>
  </connection>
  <connection id="8" name="Conexión15" type="4" refreshedVersion="0" background="1">
    <webPr url="http://meteo.pinallet.com/rain0-day1" htmlTables="1" htmlFormat="all"/>
  </connection>
  <connection id="9" name="Conexión16" type="4" refreshedVersion="0" background="1">
    <webPr url="http://meteo.pinallet.com/rain0-day1" htmlTables="1" htmlFormat="all"/>
  </connection>
  <connection id="10" name="Conexión2" type="4" refreshedVersion="0" background="1">
    <webPr url="http://www.telefonica.net/web2/vilacardona/meteoclimatic.txt" htmlTables="1" htmlFormat="all"/>
  </connection>
  <connection id="11" name="Conexión3" type="4" refreshedVersion="0" background="1">
    <webPr url="http://www.telefonica.net/web2/vilacardona/meteoclimatic.txt" htmlTables="1" htmlFormat="all"/>
  </connection>
  <connection id="12" name="Conexión4" type="4" refreshedVersion="0" background="1">
    <webPr url="http:/www.telefonica.net/web2/vilacardona/weather\rain0-day1." htmlTables="1" htmlFormat="all"/>
  </connection>
  <connection id="13" name="Conexión5" type="4" refreshedVersion="0" background="1">
    <webPr url="http:/www.telefonica.net/web2/vilacardona/weather/rain0-day1." htmlTables="1" htmlFormat="all"/>
  </connection>
  <connection id="14" name="Conexión6" type="4" refreshedVersion="0" background="1">
    <webPr url="http:/www.telefonica.net/web2/vilacardona/rain0-day1." htmlTables="1" htmlFormat="all"/>
  </connection>
  <connection id="15" name="Conexión7" type="4" refreshedVersion="0" background="1">
    <webPr url="http:/www.telefonica.net/web2/vilacardona/rain0-day1." htmlTables="1" htmlFormat="all"/>
  </connection>
  <connection id="16" name="Conexión8" type="4" refreshedVersion="0" background="1">
    <webPr url="http:/www.telefonica.net/web2/vilacardona/rain0-day1." htmlTables="1" htmlFormat="all"/>
  </connection>
  <connection id="17" name="Conexión9" type="4" refreshedVersion="0" background="1">
    <webPr url="http://www.telefonica.net/web2/vilacardona/rain0-day1." htmlTables="1" htmlFormat="all"/>
  </connection>
  <connection id="18" name="meteoclimatic" type="6" refreshedVersion="3" background="1" saveData="1">
    <textPr prompt="0" codePage="1143" sourceFile="M:\uploads\meteoclimatic.txt" delimited="0">
      <textFields>
        <textField/>
      </textFields>
    </textPr>
  </connection>
  <connection id="19" name="meteoclimatic1" type="6" refreshedVersion="3" background="1" saveData="1">
    <textPr prompt="0" codePage="1143" sourceFile="M:\uploads\meteoclimatic.txt" delimited="0">
      <textFields>
        <textField/>
      </textFields>
    </textPr>
  </connection>
  <connection id="20" name="meteoclimatic10" type="6" refreshedVersion="3" background="1" saveData="1">
    <textPr prompt="0" codePage="1148" sourceFile="M:\uploads\meteoclimatic.txt">
      <textFields count="4">
        <textField/>
        <textField/>
        <textField/>
        <textField/>
      </textFields>
    </textPr>
  </connection>
  <connection id="21" name="meteoclimatic11" type="6" refreshedVersion="0" background="1">
    <textPr prompt="0" sourceFile="M:\uploads\meteoclimatic.txt">
      <textFields>
        <textField/>
      </textFields>
    </textPr>
  </connection>
  <connection id="22" name="meteoclimatic2" type="6" refreshedVersion="3" background="1">
    <textPr prompt="0" codePage="1148" sourceFile="M:\uploads\meteoclimatic.txt">
      <textFields count="4">
        <textField/>
        <textField/>
        <textField/>
        <textField/>
      </textFields>
    </textPr>
  </connection>
  <connection id="23" name="meteoclimatic3" type="6" refreshedVersion="3" background="1" saveData="1">
    <textPr prompt="0" codePage="1148" sourceFile="M:\uploads\meteoclimatic.txt">
      <textFields count="4">
        <textField/>
        <textField/>
        <textField/>
        <textField/>
      </textFields>
    </textPr>
  </connection>
  <connection id="24" name="meteoclimatic4" type="6" refreshedVersion="0" background="1">
    <textPr prompt="0" sourceFile="M:\uploads\meteoclimatic.txt">
      <textFields>
        <textField/>
      </textFields>
    </textPr>
  </connection>
  <connection id="25" name="meteoclimatic5" type="6" refreshedVersion="3" background="1" saveData="1">
    <textPr prompt="0" codePage="1148" sourceFile="M:\uploads\meteoclimatic.txt">
      <textFields count="4">
        <textField/>
        <textField/>
        <textField/>
        <textField/>
      </textFields>
    </textPr>
  </connection>
  <connection id="26" name="meteoclimatic6" type="6" refreshedVersion="3" background="1" saveData="1">
    <textPr prompt="0" codePage="1148" sourceFile="M:\uploads\meteoclimatic.txt">
      <textFields count="4">
        <textField/>
        <textField/>
        <textField/>
        <textField/>
      </textFields>
    </textPr>
  </connection>
  <connection id="27" name="meteoclimatic7" type="6" refreshedVersion="3" background="1" saveData="1">
    <textPr prompt="0" codePage="1148" sourceFile="M:\uploads\meteoclimatic.txt">
      <textFields count="4">
        <textField/>
        <textField/>
        <textField/>
        <textField/>
      </textFields>
    </textPr>
  </connection>
  <connection id="28" name="meteoclimatic8" type="6" refreshedVersion="3" background="1" saveData="1">
    <textPr prompt="0" codePage="1148" sourceFile="M:\uploads\meteoclimatic.txt">
      <textFields count="4">
        <textField/>
        <textField/>
        <textField/>
        <textField/>
      </textFields>
    </textPr>
  </connection>
  <connection id="29" name="meteoclimatic9" type="6" refreshedVersion="3" background="1" saveData="1">
    <textPr prompt="0" codePage="1148" sourceFile="M:\uploads\meteoclimatic.txt">
      <textFields count="4">
        <textField/>
        <textField/>
        <textField/>
        <textField/>
      </textFields>
    </textPr>
  </connection>
  <connection id="30" name="rain0-day1" type="6" refreshedVersion="3" background="1" saveData="1">
    <textPr prompt="0" codePage="1143" sourceFile="M:\weather\rain0-day1." delimited="0">
      <textFields>
        <textField/>
      </textFields>
    </textPr>
  </connection>
  <connection id="31" name="rain0-day11" type="6" refreshedVersion="3" background="1" saveData="1">
    <textPr prompt="0" codePage="1143" sourceFile="M:\weather\rain0-day1." delimited="0">
      <textFields>
        <textField/>
      </textFields>
    </textPr>
  </connection>
  <connection id="32" name="rain0-day110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33" name="rain0-day111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34" name="rain0-day112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35" name="rain0-day113" type="6" refreshedVersion="3" background="1">
    <textPr prompt="0" codePage="1148" sourceFile="M:\weather\rain0-day1.">
      <textFields count="4">
        <textField/>
        <textField/>
        <textField/>
        <textField/>
      </textFields>
    </textPr>
  </connection>
  <connection id="36" name="rain0-day114" type="6" refreshedVersion="3" background="1">
    <textPr prompt="0" codePage="1148" sourceFile="M:\weather\rain0-day1.">
      <textFields count="4">
        <textField/>
        <textField/>
        <textField/>
        <textField/>
      </textFields>
    </textPr>
  </connection>
  <connection id="37" name="rain0-day115" type="6" refreshedVersion="3" background="1">
    <textPr prompt="0" codePage="1148" sourceFile="M:\weather\rain0-day1.">
      <textFields count="4">
        <textField/>
        <textField/>
        <textField/>
        <textField/>
      </textFields>
    </textPr>
  </connection>
  <connection id="38" name="rain0-day116" type="6" refreshedVersion="3" background="1">
    <textPr prompt="0" codePage="1148" sourceFile="M:\weather\rain0-day1.">
      <textFields count="4">
        <textField/>
        <textField/>
        <textField/>
        <textField/>
      </textFields>
    </textPr>
  </connection>
  <connection id="39" name="rain0-day117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0" name="rain0-day118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1" name="rain0-day119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2" name="rain0-day12" type="6" refreshedVersion="3" background="1" saveData="1">
    <textPr prompt="0" codePage="1143" sourceFile="M:\weather\rain0-day1." delimited="0">
      <textFields>
        <textField/>
      </textFields>
    </textPr>
  </connection>
  <connection id="43" name="rain0-day120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4" name="rain0-day121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5" name="rain0-day122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6" name="rain0-day123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7" name="rain0-day124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8" name="rain0-day125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49" name="rain0-day126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0" name="rain0-day127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1" name="rain0-day128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2" name="rain0-day129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3" name="rain0-day13" type="6" refreshedVersion="3" background="1">
    <textPr prompt="0" codePage="1148" sourceFile="M:\weather\rain0-day1.">
      <textFields count="4">
        <textField/>
        <textField/>
        <textField/>
        <textField/>
      </textFields>
    </textPr>
  </connection>
  <connection id="54" name="rain0-day130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5" name="rain0-day131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6" name="rain0-day132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7" name="rain0-day133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8" name="rain0-day134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59" name="rain0-day135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60" name="rain0-day136" type="6" refreshedVersion="0" background="1">
    <textPr prompt="0" sourceFile="M:\weather\rain0-day1.">
      <textFields>
        <textField/>
      </textFields>
    </textPr>
  </connection>
  <connection id="61" name="rain0-day137" type="6" refreshedVersion="0" background="1">
    <textPr prompt="0" sourceFile="M:\weather\rain0-day1.">
      <textFields>
        <textField/>
      </textFields>
    </textPr>
  </connection>
  <connection id="62" name="rain0-day138" type="6" refreshedVersion="0" background="1">
    <textPr prompt="0" sourceFile="M:\weather\rain0-day1.">
      <textFields>
        <textField/>
      </textFields>
    </textPr>
  </connection>
  <connection id="63" name="rain0-day139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64" name="rain0-day14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65" name="rain0-day140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66" name="rain0-day141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67" name="rain0-day142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68" name="rain0-day143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69" name="rain0-day144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70" name="rain0-day145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71" name="rain0-day146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72" name="rain0-day147" type="6" refreshedVersion="3" background="1" saveData="1">
    <textPr prompt="0" codePage="1148" sourceFile="N:\weather\rain0-day1.">
      <textFields count="4">
        <textField/>
        <textField/>
        <textField/>
        <textField/>
      </textFields>
    </textPr>
  </connection>
  <connection id="73" name="rain0-day15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74" name="rain0-day16" type="6" refreshedVersion="0" background="1">
    <textPr prompt="0" sourceFile="M:\weather\rain0-day1.">
      <textFields>
        <textField/>
      </textFields>
    </textPr>
  </connection>
  <connection id="75" name="rain0-day17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76" name="rain0-day18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77" name="rain0-day19" type="6" refreshedVersion="3" background="1" saveData="1">
    <textPr prompt="0" codePage="1148" sourceFile="M:\weather\rain0-day1.">
      <textFields count="4">
        <textField/>
        <textField/>
        <textField/>
        <textField/>
      </textFields>
    </textPr>
  </connection>
  <connection id="78" name="th0-day1" type="6" refreshedVersion="3" background="1" saveData="1">
    <textPr prompt="0" codePage="1143" sourceFile="M:\weather\th0-day1." delimited="0">
      <textFields>
        <textField/>
      </textFields>
    </textPr>
  </connection>
  <connection id="79" name="th0-day11" type="6" refreshedVersion="3" background="1">
    <textPr prompt="0" codePage="1148" sourceFile="M:\weather\th0-day1.">
      <textFields count="4">
        <textField/>
        <textField/>
        <textField/>
        <textField/>
      </textFields>
    </textPr>
  </connection>
  <connection id="80" name="th0-day110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1" name="th0-day111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2" name="th0-day112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3" name="th0-day113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4" name="th0-day114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5" name="th0-day115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6" name="th0-day116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7" name="th0-day117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8" name="th0-day118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89" name="th0-day119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0" name="th0-day12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1" name="th0-day120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2" name="th0-day121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3" name="th0-day122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4" name="th0-day123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5" name="th0-day124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6" name="th0-day125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7" name="th0-day126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8" name="th0-day127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99" name="th0-day128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100" name="th0-day129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1" name="th0-day13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102" name="th0-day130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3" name="th0-day131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4" name="th0-day132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5" name="th0-day133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6" name="th0-day134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7" name="th0-day135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8" name="th0-day136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09" name="th0-day137" type="6" refreshedVersion="3" background="1" saveData="1">
    <textPr prompt="0" codePage="1148" sourceFile="N:\weather\th0-day1.">
      <textFields count="4">
        <textField/>
        <textField/>
        <textField/>
        <textField/>
      </textFields>
    </textPr>
  </connection>
  <connection id="110" name="th0-day14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111" name="th0-day15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112" name="th0-day16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113" name="th0-day17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114" name="th0-day18" type="6" refreshedVersion="3" background="1" saveData="1">
    <textPr prompt="0" codePage="1148" sourceFile="M:\weather\th0-day1.">
      <textFields count="4">
        <textField/>
        <textField/>
        <textField/>
        <textField/>
      </textFields>
    </textPr>
  </connection>
  <connection id="115" name="th0-day19" type="6" refreshedVersion="3" background="1">
    <textPr prompt="0" codePage="1148" sourceFile="M:\weather\th0-day1.">
      <textFields count="4">
        <textField/>
        <textField/>
        <textField/>
        <textField/>
      </textFields>
    </textPr>
  </connection>
  <connection id="116" name="thb0-day1" type="6" refreshedVersion="3" background="1" saveData="1">
    <textPr prompt="0" codePage="1143" sourceFile="M:\weather\thb0-day1." delimited="0">
      <textFields>
        <textField/>
      </textFields>
    </textPr>
  </connection>
  <connection id="117" name="thb0-day11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18" name="thb0-day110" type="6" refreshedVersion="3" background="1">
    <textPr prompt="0" codePage="1148" sourceFile="M:\weather\thb0-day1.">
      <textFields count="4">
        <textField/>
        <textField/>
        <textField/>
        <textField/>
      </textFields>
    </textPr>
  </connection>
  <connection id="119" name="thb0-day111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0" name="thb0-day112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1" name="thb0-day113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2" name="thb0-day114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3" name="thb0-day115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4" name="thb0-day116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5" name="thb0-day117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6" name="thb0-day118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7" name="thb0-day119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8" name="thb0-day12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29" name="thb0-day120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0" name="thb0-day121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1" name="thb0-day122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2" name="thb0-day123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3" name="thb0-day124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4" name="thb0-day125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5" name="thb0-day126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6" name="thb0-day127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7" name="thb0-day128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38" name="thb0-day129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39" name="thb0-day13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40" name="thb0-day130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1" name="thb0-day131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2" name="thb0-day132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3" name="thb0-day133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4" name="thb0-day134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5" name="thb0-day135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6" name="thb0-day136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7" name="thb0-day137" type="6" refreshedVersion="3" background="1" saveData="1">
    <textPr prompt="0" codePage="1148" sourceFile="N:\weather\thb0-day1.">
      <textFields count="4">
        <textField/>
        <textField/>
        <textField/>
        <textField/>
      </textFields>
    </textPr>
  </connection>
  <connection id="148" name="thb0-day14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49" name="thb0-day15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50" name="thb0-day16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51" name="thb0-day17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52" name="thb0-day18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53" name="thb0-day19" type="6" refreshedVersion="3" background="1" saveData="1">
    <textPr prompt="0" codePage="1148" sourceFile="M:\weather\thb0-day1.">
      <textFields count="4">
        <textField/>
        <textField/>
        <textField/>
        <textField/>
      </textFields>
    </textPr>
  </connection>
  <connection id="154" name="wind0-day1" type="6" refreshedVersion="3" background="1">
    <textPr prompt="0" codePage="1148" sourceFile="M:\weather\wind0-day1.">
      <textFields count="4">
        <textField/>
        <textField/>
        <textField/>
        <textField/>
      </textFields>
    </textPr>
  </connection>
  <connection id="155" name="wind0-day11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56" name="wind0-day110" type="6" refreshedVersion="3" background="1">
    <textPr prompt="0" codePage="1148" sourceFile="M:\weather\wind0-day1.">
      <textFields count="4">
        <textField/>
        <textField/>
        <textField/>
        <textField/>
      </textFields>
    </textPr>
  </connection>
  <connection id="157" name="wind0-day111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58" name="wind0-day112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59" name="wind0-day113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0" name="wind0-day114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1" name="wind0-day115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2" name="wind0-day116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3" name="wind0-day117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4" name="wind0-day118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5" name="wind0-day119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6" name="wind0-day12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7" name="wind0-day120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8" name="wind0-day121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69" name="wind0-day122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0" name="wind0-day123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1" name="wind0-day124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2" name="wind0-day125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3" name="wind0-day126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4" name="wind0-day127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5" name="wind0-day128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6" name="wind0-day129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7" name="wind0-day13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78" name="wind0-day130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79" name="wind0-day131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0" name="wind0-day132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1" name="wind0-day133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2" name="wind0-day134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3" name="wind0-day135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4" name="wind0-day136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5" name="wind0-day137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6" name="wind0-day138" type="6" refreshedVersion="3" background="1" saveData="1">
    <textPr prompt="0" codePage="1148" sourceFile="N:\weather\wind0-day1.">
      <textFields count="4">
        <textField/>
        <textField/>
        <textField/>
        <textField/>
      </textFields>
    </textPr>
  </connection>
  <connection id="187" name="wind0-day14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88" name="wind0-day15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89" name="wind0-day16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90" name="wind0-day17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91" name="wind0-day18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  <connection id="192" name="wind0-day19" type="6" refreshedVersion="3" background="1" saveData="1">
    <textPr prompt="0" codePage="1148" sourceFile="M:\weather\wind0-day1.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<sst xmlns="http://schemas.openxmlformats.org/spreadsheetml/2006/main" count="3321" uniqueCount="2045">
  <si>
    <t xml:space="preserve"> </t>
  </si>
  <si>
    <t>selec. ANY</t>
  </si>
  <si>
    <t>selec. AÑO</t>
  </si>
  <si>
    <t>select YEAR</t>
  </si>
  <si>
    <t>Màx.Intens.</t>
  </si>
  <si>
    <t>Máx.Intens.</t>
  </si>
  <si>
    <t>Max RainRate</t>
  </si>
  <si>
    <t>cat -&gt; Català</t>
  </si>
  <si>
    <t>esp -&gt; Español</t>
  </si>
  <si>
    <t>eng -&gt; English</t>
  </si>
  <si>
    <t>acum l/m2</t>
  </si>
  <si>
    <t>Últ. Actualització</t>
  </si>
  <si>
    <t>AVUI</t>
  </si>
  <si>
    <t>total mín/MÀX</t>
  </si>
  <si>
    <t>Temp ºC</t>
  </si>
  <si>
    <t>Humitat %</t>
  </si>
  <si>
    <t>Pressió</t>
  </si>
  <si>
    <t>Vent</t>
  </si>
  <si>
    <t>Cop de Vent</t>
  </si>
  <si>
    <t>dia</t>
  </si>
  <si>
    <t>Tª Sens</t>
  </si>
  <si>
    <t>Tª Rosada</t>
  </si>
  <si>
    <t>Ratxa</t>
  </si>
  <si>
    <t>MES</t>
  </si>
  <si>
    <t>Màx._Intens.</t>
  </si>
  <si>
    <t>ANY</t>
  </si>
  <si>
    <t>DIA</t>
  </si>
  <si>
    <t>Pluja</t>
  </si>
  <si>
    <t>hora</t>
  </si>
  <si>
    <t>Humedad %</t>
  </si>
  <si>
    <t>Presión</t>
  </si>
  <si>
    <t>Viento</t>
  </si>
  <si>
    <t>VientoRáfaga</t>
  </si>
  <si>
    <t>Lluvia</t>
  </si>
  <si>
    <t>Tª Rocío</t>
  </si>
  <si>
    <t>HOY</t>
  </si>
  <si>
    <t>AÑO</t>
  </si>
  <si>
    <t>día</t>
  </si>
  <si>
    <t>total mín/MÁX</t>
  </si>
  <si>
    <t>Ráfaga</t>
  </si>
  <si>
    <t>Últ. Actualitzación</t>
  </si>
  <si>
    <t>Máx._Intens.</t>
  </si>
  <si>
    <t>Humidity %</t>
  </si>
  <si>
    <t>Pressure</t>
  </si>
  <si>
    <t>Wind</t>
  </si>
  <si>
    <t>WindGust</t>
  </si>
  <si>
    <t>Rain</t>
  </si>
  <si>
    <t>Chill</t>
  </si>
  <si>
    <t>Dew</t>
  </si>
  <si>
    <t>TODAY</t>
  </si>
  <si>
    <t>MONTH</t>
  </si>
  <si>
    <t>YEAR</t>
  </si>
  <si>
    <t>day</t>
  </si>
  <si>
    <t>time</t>
  </si>
  <si>
    <t>total min/MAX</t>
  </si>
  <si>
    <t>Gust</t>
  </si>
  <si>
    <t>Last Update</t>
  </si>
  <si>
    <t>Rate_Max.</t>
  </si>
  <si>
    <t>rainfall l/m2</t>
  </si>
  <si>
    <t>ARA</t>
  </si>
  <si>
    <t>Prémer</t>
  </si>
  <si>
    <t>Prémer botó Actual./Update si no es veuen les dades actualitzades</t>
  </si>
  <si>
    <t>Pulsar botón Actual./Update si los datos no se ven correctamente</t>
  </si>
  <si>
    <t>Push Actual./Update button if data is not shown</t>
  </si>
  <si>
    <t>CARDONA - Cal Pinellet - METEO</t>
  </si>
  <si>
    <t>*DPCP=0.0</t>
  </si>
  <si>
    <t>selec. Idiom.</t>
  </si>
  <si>
    <t>CAT</t>
  </si>
  <si>
    <t>ESP</t>
  </si>
  <si>
    <t>ENG</t>
  </si>
  <si>
    <t>l/m2</t>
  </si>
  <si>
    <t>total</t>
  </si>
  <si>
    <t>PLUJA</t>
  </si>
  <si>
    <t>LLUVIA</t>
  </si>
  <si>
    <t>RAIN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</si>
  <si>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</si>
  <si>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</si>
  <si>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</si>
  <si>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</si>
  <si>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</si>
  <si>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</si>
  <si>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</si>
  <si>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</si>
  <si>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</si>
  <si>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</si>
  <si>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</si>
  <si>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</si>
  <si>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</si>
  <si>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</si>
  <si>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</si>
  <si>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</si>
  <si>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</si>
  <si>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</si>
  <si>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</si>
  <si>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</si>
  <si>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</si>
  <si>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</si>
  <si>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</si>
  <si>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</si>
  <si>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Enero</t>
  </si>
  <si>
    <t>Febrero</t>
  </si>
  <si>
    <t>Marzo</t>
  </si>
  <si>
    <t>Mayo</t>
  </si>
  <si>
    <t>Junio</t>
  </si>
  <si>
    <t>Julio</t>
  </si>
  <si>
    <t>Agosto</t>
  </si>
  <si>
    <t>Setiembre</t>
  </si>
  <si>
    <t>Noviembre</t>
  </si>
  <si>
    <t>Diciembre</t>
  </si>
  <si>
    <t>dies.pluja</t>
  </si>
  <si>
    <t>días.lluvia</t>
  </si>
  <si>
    <t>rain.days</t>
  </si>
  <si>
    <t>*VER=DATA2</t>
  </si>
  <si>
    <t>*SUN=</t>
  </si>
  <si>
    <t>*EOT*</t>
  </si>
  <si>
    <t>data</t>
  </si>
  <si>
    <t>fecha</t>
  </si>
  <si>
    <t>date</t>
  </si>
  <si>
    <t>Cardona - Pinallet</t>
  </si>
  <si>
    <t>TEMP</t>
  </si>
  <si>
    <t>min</t>
  </si>
  <si>
    <t>MAX</t>
  </si>
  <si>
    <t>VENT</t>
  </si>
  <si>
    <t>VIENTO</t>
  </si>
  <si>
    <t>WIND</t>
  </si>
  <si>
    <t>HUMITAT</t>
  </si>
  <si>
    <t>HUMEDAD</t>
  </si>
  <si>
    <t>PRESIÓN</t>
  </si>
  <si>
    <t>PRESSIÓ</t>
  </si>
  <si>
    <t>HUMIDITY</t>
  </si>
  <si>
    <t>PRESSURE</t>
  </si>
  <si>
    <t>rain0-day1</t>
  </si>
  <si>
    <t>&gt;= 22-01-2008</t>
  </si>
  <si>
    <t>&gt;= 22-01-2008  AND &lt;TODAY()</t>
  </si>
  <si>
    <t>Tª mitja dia</t>
  </si>
  <si>
    <t>En entrar es calcula la gràfica de la Tª mitja dels últims 15 dies, però si vas al full TEMP_D pots canviar la data inicial i final i recalcular el gràfic</t>
  </si>
  <si>
    <t>Al entrar se calcula la gráfica de la Tª media de los últimos 15 días, pero si vas a la hoja TEMP_D puedes modificar la fecha inicial y final y luego recalcular el gráfico</t>
  </si>
  <si>
    <t>When starting,  the process draws last 15 days average Temp graph. You can go to sheet TEMP_D and specify new period and then GRAPH it gain</t>
  </si>
  <si>
    <t>Tª mitja</t>
  </si>
  <si>
    <t>Tª media</t>
  </si>
  <si>
    <t>Avg. Temp</t>
  </si>
  <si>
    <t>selec. Idiom. (ENG, ESP, CAT)</t>
  </si>
  <si>
    <t>0 0 0 0 0 0 0 0</t>
  </si>
  <si>
    <t xml:space="preserve">1.0 0.0 3.9 </t>
  </si>
  <si>
    <t>anys dades</t>
  </si>
  <si>
    <t>&lt;meteohub&gt;</t>
  </si>
  <si>
    <t xml:space="preserve">  &lt;config&gt;</t>
  </si>
  <si>
    <t xml:space="preserve">    &lt;language&gt;ca&lt;/language&gt;</t>
  </si>
  <si>
    <t xml:space="preserve">    &lt;temp_sensor unit="c" print="Â°C"&gt;th0&lt;/temp_sensor&gt;</t>
  </si>
  <si>
    <t xml:space="preserve">    &lt;hum_sensor unit="rel" print="%"&gt;th0&lt;/hum_sensor&gt;</t>
  </si>
  <si>
    <t xml:space="preserve">    &lt;dew_sensor unit="c" print="Â°C"&gt;th0&lt;/dew_sensor&gt;</t>
  </si>
  <si>
    <t xml:space="preserve">    &lt;baro_sensor unit="hpa" print="hPa"&gt;thb0&lt;/baro_sensor&gt;</t>
  </si>
  <si>
    <t xml:space="preserve">    &lt;wind_sensor unit="ms" print="m/s"&gt;wind0&lt;/wind_sensor&gt;</t>
  </si>
  <si>
    <t xml:space="preserve">    &lt;rain_sensor unit="mm" print="mm"&gt;rain0&lt;/rain_sensor&gt;</t>
  </si>
  <si>
    <t xml:space="preserve">    &lt;row number="1"&gt;hour1&lt;/row&gt;</t>
  </si>
  <si>
    <t xml:space="preserve">    &lt;row number="2"&gt;last60m&lt;/row&gt;</t>
  </si>
  <si>
    <t xml:space="preserve">    &lt;row number="3"&gt;day1&lt;/row&gt;</t>
  </si>
  <si>
    <t xml:space="preserve">    &lt;row number="4"&gt;month1&lt;/row&gt;</t>
  </si>
  <si>
    <t xml:space="preserve">  &lt;/config&gt;</t>
  </si>
  <si>
    <t xml:space="preserve">  &lt;data timeframe="actual"&gt;</t>
  </si>
  <si>
    <t xml:space="preserve">    &lt;item sensor="system" cat="version" unit="text"&gt;5.0x&lt;/item&gt;</t>
  </si>
  <si>
    <t xml:space="preserve">    &lt;item sensor="system" cat="version" unit="num"&gt;50&lt;/item&gt;</t>
  </si>
  <si>
    <t xml:space="preserve">    &lt;item sensor="system" cat="build" unit="num"&gt;200&lt;/item&gt;</t>
  </si>
  <si>
    <t xml:space="preserve">    &lt;item sensor="system" cat="platform" unit="text"&gt;Raspberry_PI_Model_3&lt;/item&gt;</t>
  </si>
  <si>
    <t xml:space="preserve">    &lt;item sensor="system" cat="language" unit="text"&gt;Catalan&lt;/item&gt;</t>
  </si>
  <si>
    <t xml:space="preserve">    &lt;item sensor="system" cat="temp" unit="unit"&gt;c&lt;/item&gt;</t>
  </si>
  <si>
    <t xml:space="preserve">    &lt;item sensor="system" cat="hum" unit="unit"&gt;rel&lt;/item&gt;</t>
  </si>
  <si>
    <t xml:space="preserve">    &lt;item sensor="system" cat="press" unit="unit"&gt;hpa&lt;/item&gt;</t>
  </si>
  <si>
    <t xml:space="preserve">    &lt;item sensor="system" cat="wind" unit="unit"&gt;ms&lt;/item&gt;</t>
  </si>
  <si>
    <t xml:space="preserve">    &lt;item sensor="system" cat="rain" unit="unit"&gt;mm&lt;/item&gt;</t>
  </si>
  <si>
    <t xml:space="preserve">    &lt;item sensor="date0" cat="puredate" unit="utc"&gt;27.06.2018&lt;/item&gt;</t>
  </si>
  <si>
    <t xml:space="preserve">    &lt;item sensor="date0" cat="year" unit="utc"&gt;2018&lt;/item&gt;</t>
  </si>
  <si>
    <t xml:space="preserve">    &lt;item sensor="date0" cat="month" unit="utc"&gt;06&lt;/item&gt;</t>
  </si>
  <si>
    <t xml:space="preserve">    &lt;item sensor="date0" cat="day" unit="utc"&gt;27&lt;/item&gt;</t>
  </si>
  <si>
    <t xml:space="preserve">    &lt;item sensor="date0" cat="dayofweek" unit="utc"&gt;3&lt;/item&gt;</t>
  </si>
  <si>
    <t xml:space="preserve">    &lt;item sensor="date0" cat="puredate" unit="local"&gt;27.06.2018&lt;/item&gt;</t>
  </si>
  <si>
    <t xml:space="preserve">    &lt;item sensor="date0" cat="year" unit="local"&gt;2018&lt;/item&gt;</t>
  </si>
  <si>
    <t xml:space="preserve">    &lt;item sensor="date0" cat="month" unit="local"&gt;06&lt;/item&gt;</t>
  </si>
  <si>
    <t xml:space="preserve">    &lt;item sensor="date0" cat="day" unit="local"&gt;27&lt;/item&gt;</t>
  </si>
  <si>
    <t xml:space="preserve">    &lt;item sensor="date0" cat="dayofweek" unit="local"&gt;3&lt;/item&gt;</t>
  </si>
  <si>
    <t xml:space="preserve">    &lt;item sensor="lunar" cat="phase" unit="segment"&gt;4&lt;/item&gt;</t>
  </si>
  <si>
    <t xml:space="preserve">    &lt;item sensor="lunar" cat="phase" unit="de"&gt;Vollmond&lt;/item&gt;</t>
  </si>
  <si>
    <t xml:space="preserve">    &lt;item sensor="lunar" cat="phase" unit="en"&gt;Full_Moon&lt;/item&gt;</t>
  </si>
  <si>
    <t xml:space="preserve">    &lt;item sensor="lunar" cat="phase" unit="es"&gt;Luna_Llena&lt;/item&gt;</t>
  </si>
  <si>
    <t xml:space="preserve">    &lt;item sensor="lunar" cat="phase" unit="nl"&gt;Volle_maan&lt;/item&gt;</t>
  </si>
  <si>
    <t xml:space="preserve">    &lt;item sensor="lunar" cat="phase" unit="dk"&gt;FuldmÃ¥&lt;/item&gt;</t>
  </si>
  <si>
    <t xml:space="preserve">    &lt;item sensor="lunar" cat="phase" unit="dk"&gt;Fuldm&amp;amp;aring;ne&lt;/item&gt;</t>
  </si>
  <si>
    <t xml:space="preserve">    &lt;item sensor="lunar" cat="phase" unit="cz"&gt;&amp;amp;#218;pln&amp;amp;#283;k&lt;/item&gt;</t>
  </si>
  <si>
    <t xml:space="preserve">    &lt;item sensor="lunar" cat="phase" unit="hr"&gt;U&amp;amp;#353;tap&lt;/item&gt;</t>
  </si>
  <si>
    <t xml:space="preserve">    &lt;item sensor="station" cat="longitude" unit="decimal"&gt;1.683056&lt;/item&gt;</t>
  </si>
  <si>
    <t xml:space="preserve">    &lt;item sensor="station" cat="latitude" unit="decimal"&gt;41.921111&lt;/item&gt;</t>
  </si>
  <si>
    <t xml:space="preserve">    &lt;item sensor="daylength" cat="standard" unit="hours"&gt;15.21&lt;/item&gt;</t>
  </si>
  <si>
    <t xml:space="preserve">    &lt;item sensor="daylength" cat="standard" unit="minutes"&gt;913&lt;/item&gt;</t>
  </si>
  <si>
    <t xml:space="preserve">    &lt;item sensor="daylength" cat="standard" unit="hhmm"&gt;15:13&lt;/item&gt;</t>
  </si>
  <si>
    <t xml:space="preserve">    &lt;item sensor="daylength" cat="civiltwilight" unit="hours"&gt;16.36&lt;/item&gt;</t>
  </si>
  <si>
    <t xml:space="preserve">    &lt;item sensor="daylength" cat="civiltwilight" unit="minutes"&gt;981&lt;/item&gt;</t>
  </si>
  <si>
    <t xml:space="preserve">    &lt;item sensor="daylength" cat="civiltwilight" unit="hhmm"&gt;16:21&lt;/item&gt;</t>
  </si>
  <si>
    <t xml:space="preserve">    &lt;item sensor="daylength" cat="nauticaltwilight" unit="hours"&gt;17.83&lt;/item&gt;</t>
  </si>
  <si>
    <t xml:space="preserve">    &lt;item sensor="daylength" cat="nauticaltwilight" unit="minutes"&gt;1070&lt;/item&gt;</t>
  </si>
  <si>
    <t xml:space="preserve">    &lt;item sensor="daylength" cat="nauticaltwilight" unit="hhmm"&gt;17:50&lt;/item&gt;</t>
  </si>
  <si>
    <t xml:space="preserve">    &lt;item sensor="sunrise" cat="standard" unit="utc"&gt;04:20&lt;/item&gt;</t>
  </si>
  <si>
    <t xml:space="preserve">    &lt;item sensor="sunset" cat="standard" unit="utc"&gt;19:33&lt;/item&gt;</t>
  </si>
  <si>
    <t xml:space="preserve">    &lt;item sensor="sunrise" cat="standard" unit="local"&gt;06:20&lt;/item&gt;</t>
  </si>
  <si>
    <t xml:space="preserve">    &lt;item sensor="sunset" cat="standard" unit="local"&gt;21:33&lt;/item&gt;</t>
  </si>
  <si>
    <t xml:space="preserve">    &lt;item sensor="sunrise" cat="civiltwilight" unit="utc"&gt;03:46&lt;/item&gt;</t>
  </si>
  <si>
    <t xml:space="preserve">    &lt;item sensor="sunset" cat="civiltwilight" unit="utc"&gt;20:07&lt;/item&gt;</t>
  </si>
  <si>
    <t xml:space="preserve">    &lt;item sensor="sunrise" cat="civiltwilight" unit="local"&gt;05:46&lt;/item&gt;</t>
  </si>
  <si>
    <t xml:space="preserve">    &lt;item sensor="sunset" cat="civiltwilight" unit="local"&gt;22:07&lt;/item&gt;</t>
  </si>
  <si>
    <t xml:space="preserve">    &lt;item sensor="daynight" cat="flag" unit="local"&gt;D&lt;/item&gt;</t>
  </si>
  <si>
    <t xml:space="preserve">    &lt;item sensor="sunrise" cat="nauticaltwilight" unit="utc"&gt;03:01&lt;/item&gt;</t>
  </si>
  <si>
    <t xml:space="preserve">    &lt;item sensor="sunset" cat="nauticaltwilight" unit="utc"&gt;20:51&lt;/item&gt;</t>
  </si>
  <si>
    <t xml:space="preserve">    &lt;item sensor="sunrise" cat="nauticaltwilight" unit="local"&gt;05:01&lt;/item&gt;</t>
  </si>
  <si>
    <t xml:space="preserve">    &lt;item sensor="sunset" cat="nauticaltwilight" unit="local"&gt;22:51&lt;/item&gt;</t>
  </si>
  <si>
    <t xml:space="preserve">    &lt;item sensor="moonrise" cat="standard" unit="local"&gt;20:55&lt;/item&gt;</t>
  </si>
  <si>
    <t xml:space="preserve">    &lt;item sensor="moonrise" cat="standard" unit="utc"&gt;18:55&lt;/item&gt;</t>
  </si>
  <si>
    <t xml:space="preserve">    &lt;item sensor="moonset" cat="standard" unit="local"&gt;05:51&lt;/item&gt;</t>
  </si>
  <si>
    <t xml:space="preserve">    &lt;item sensor="moonset" cat="standard" unit="utc"&gt;03:51&lt;/item&gt;</t>
  </si>
  <si>
    <t xml:space="preserve">    &lt;item sensor="solar" cat="irradiance" unit="wqm"&gt;1033&lt;/item&gt;</t>
  </si>
  <si>
    <t xml:space="preserve">    &lt;item sensor="wind0" cat="gustspeed" unit="ms"&gt;0.4&lt;/item&gt;</t>
  </si>
  <si>
    <t xml:space="preserve">    &lt;item sensor="wind0" cat="gustspeed" unit="kmh"&gt;1.4&lt;/item&gt;</t>
  </si>
  <si>
    <t xml:space="preserve">    &lt;item sensor="wind0" cat="gustspeed" unit="mph"&gt;0.9&lt;/item&gt;</t>
  </si>
  <si>
    <t xml:space="preserve">    &lt;item sensor="wind0" cat="gustspeed" unit="kn"&gt;0.8&lt;/item&gt;</t>
  </si>
  <si>
    <t xml:space="preserve">    &lt;item sensor="wind0" cat="gustspeed" unit="bft"&gt;0.6&lt;/item&gt;</t>
  </si>
  <si>
    <t xml:space="preserve">    &lt;item sensor="wind0" cat="gustspeed" unit="bftint"&gt;1&lt;/item&gt;</t>
  </si>
  <si>
    <t xml:space="preserve">    &lt;item sensor="wind0" cat="speed" unit="bft"&gt;1.1&lt;/item&gt;</t>
  </si>
  <si>
    <t xml:space="preserve">    &lt;item sensor="wind0" cat="speed" unit="bftint"&gt;1&lt;/item&gt;</t>
  </si>
  <si>
    <t xml:space="preserve">    &lt;item sensor="rain0" cat="rate" unit="mm"&gt;0.0&lt;/item&gt;</t>
  </si>
  <si>
    <t xml:space="preserve">    &lt;item sensor="rain0" cat="rate" unit="in"&gt;0.00&lt;/item&gt;</t>
  </si>
  <si>
    <t xml:space="preserve">    &lt;item sensor="rain0" cat="total" unit="mm"&gt;435.6&lt;/item&gt;</t>
  </si>
  <si>
    <t xml:space="preserve">    &lt;item sensor="rain0" cat="total" unit="in"&gt;17.15&lt;/item&gt;</t>
  </si>
  <si>
    <t xml:space="preserve">    &lt;item sensor="thb0" cat="height" unit="m"&gt;444&lt;/item&gt;</t>
  </si>
  <si>
    <t xml:space="preserve">    &lt;item sensor="thb0" cat="height" unit="ft"&gt;1457&lt;/item&gt;</t>
  </si>
  <si>
    <t xml:space="preserve">    &lt;item sensor="thb0" cat="press" unit="psi"&gt;14.02&lt;/item&gt;</t>
  </si>
  <si>
    <t xml:space="preserve">    &lt;item sensor="thb0" cat="press" unit="inhg"&gt;28.55&lt;/item&gt;</t>
  </si>
  <si>
    <t xml:space="preserve">    &lt;item sensor="thb0" cat="sealevel" unit="psi"&gt;14.75&lt;/item&gt;</t>
  </si>
  <si>
    <t xml:space="preserve">    &lt;item sensor="thb0" cat="sealevel" unit="inhg"&gt;30.04&lt;/item&gt;</t>
  </si>
  <si>
    <t xml:space="preserve">    &lt;item sensor="thb0" cat="fc" unit=""&gt;2&lt;/item&gt;</t>
  </si>
  <si>
    <t xml:space="preserve">    &lt;item sensor="thb0" cat="fc" unit="wdlive"&gt;19&lt;/item&gt;</t>
  </si>
  <si>
    <t xml:space="preserve">    &lt;item sensor="thb0" cat="fc" unit="vpicon"&gt;6&lt;/item&gt;</t>
  </si>
  <si>
    <t xml:space="preserve">    &lt;item sensor="thb0" cat="fc" unit="rule"&gt;44&lt;/item&gt;</t>
  </si>
  <si>
    <t xml:space="preserve">    &lt;item sensor="thb0" cat="fc" unit="text"&gt;Increasing_clouds_with_little_temperature_change._Precipitation_possible_within_24_to_48_hours.&lt;/item&gt;</t>
  </si>
  <si>
    <t xml:space="preserve">    &lt;item sensor="thb0" cat="fc" unit="textde"&gt;Zunehmend_bew&amp;amp;#246;lkt_mit_geringer_Temperatur&amp;amp;#228;nderung._Niederschlag_m&amp;amp;#246;glich_innerhalb_24_bis_48_Stunden.&lt;/item&gt;</t>
  </si>
  <si>
    <t xml:space="preserve">    &lt;item sensor="thb0" cat="fc" unit="textdeiso"&gt;Zunehmend_bewölkt_mit_geringer_Temperaturänderung._Niederschlag_möglich_innerhalb_24_bis_48_Stunden.&lt;/item&gt;</t>
  </si>
  <si>
    <t xml:space="preserve">    &lt;item sensor="thb0" cat="fc" unit="textnl"&gt;Toenemende_bewolking_met_kleine_veranderingen_in_temperatuur._Neerslag_mogelijk_binnen_24_tot_48_uur.&lt;/item&gt;</t>
  </si>
  <si>
    <t xml:space="preserve">    &lt;item sensor="thb0" cat="fc" unit="textit"&gt;Aumento_della_nuvolosita'_con_lieve_variazione_delle_temperature._Possibili_precipitazioni_entro_24/48_ore.&lt;/item&gt;</t>
  </si>
  <si>
    <t xml:space="preserve">    &lt;item sensor="thb0" cat="fc" unit="textest"&gt;Pilvinev_ja_vähese_temperatuurimuutusega._Sademete_võimalus_24-48_tunni_jooksul.&lt;/item&gt;</t>
  </si>
  <si>
    <t xml:space="preserve">    &lt;item sensor="thb0" cat="fc" unit="texthr"&gt;Pove&amp;amp;#263;anje_naoblake_uz_manju_promjenu_temperature._Mogu&amp;amp;#263;e_oborine_u_narednih_24_do_48_sati.&lt;/item&gt;</t>
  </si>
  <si>
    <t xml:space="preserve">    &lt;item sensor="thb0" cat="fc" unit="textcz"&gt;RostoucÃ­_mraky_s_malou_teplotnÃ­_zmÄ›nou._SrÃ¡Å¾ky_jsou_moÅ¾nÃ©_bÄ›hem_24_aÅ¾_48_hodin.&lt;/item&gt;</t>
  </si>
  <si>
    <t xml:space="preserve">    &lt;item sensor="thb0" cat="fc" unit="textindividual"&gt;-&lt;/item&gt;</t>
  </si>
  <si>
    <t xml:space="preserve">    &lt;item sensor="data0" cat="value" unit="int"&gt;1&lt;/item&gt;</t>
  </si>
  <si>
    <t xml:space="preserve">    &lt;item sensor="data2" cat="value" unit="num"&gt;0.04&lt;/item&gt;</t>
  </si>
  <si>
    <t xml:space="preserve">    &lt;item sensor="data2" cat="value" unit="int"&gt;0&lt;/item&gt;</t>
  </si>
  <si>
    <t xml:space="preserve">    &lt;item sensor="data3" cat="value" unit="num"&gt;0.79&lt;/item&gt;</t>
  </si>
  <si>
    <t xml:space="preserve">    &lt;item sensor="data3" cat="value" unit="int"&gt;1&lt;/item&gt;</t>
  </si>
  <si>
    <t xml:space="preserve">    &lt;item sensor="data4" cat="value" unit="num"&gt;0.00&lt;/item&gt;</t>
  </si>
  <si>
    <t xml:space="preserve">    &lt;item sensor="data4" cat="value" unit="int"&gt;0&lt;/item&gt;</t>
  </si>
  <si>
    <t xml:space="preserve">    &lt;item sensor="data6" cat="value" unit="num"&gt;1.00&lt;/item&gt;</t>
  </si>
  <si>
    <t xml:space="preserve">    &lt;item sensor="data6" cat="value" unit="int"&gt;1&lt;/item&gt;</t>
  </si>
  <si>
    <t xml:space="preserve">    &lt;item sensor="data7" cat="value" unit="num"&gt;0.03&lt;/item&gt;</t>
  </si>
  <si>
    <t xml:space="preserve">    &lt;item sensor="data7" cat="value" unit="int"&gt;0&lt;/item&gt;</t>
  </si>
  <si>
    <t xml:space="preserve">  &lt;/data&gt;</t>
  </si>
  <si>
    <t xml:space="preserve">  &lt;data timeframe="alltime"&gt;</t>
  </si>
  <si>
    <t xml:space="preserve">    &lt;item sensor="date0" cat="date" unit="utc"&gt;20180627025606&lt;/item&gt;</t>
  </si>
  <si>
    <t xml:space="preserve">    &lt;item sensor="date0" cat="date" unit="local"&gt;20180627045606&lt;/item&gt;</t>
  </si>
  <si>
    <t xml:space="preserve">    &lt;item sensor="th0" cat="temp" unit="c"&gt;11.5&lt;/item&gt;</t>
  </si>
  <si>
    <t xml:space="preserve">    &lt;item sensor="th0" cat="temp" unit="f"&gt;52.7&lt;/item&gt;</t>
  </si>
  <si>
    <t xml:space="preserve">    &lt;item sensor="th0" cat="tempmin" unit="time"&gt;20180209074750&lt;/item&gt;</t>
  </si>
  <si>
    <t xml:space="preserve">    &lt;item sensor="th0" cat="tempmax" unit="time"&gt;20180621160633&lt;/item&gt;</t>
  </si>
  <si>
    <t xml:space="preserve">    &lt;item sensor="th0" cat="tempmin" unit="c"&gt;-7.4&lt;/item&gt;</t>
  </si>
  <si>
    <t xml:space="preserve">    &lt;item sensor="th0" cat="tempmin" unit="f"&gt;18.7&lt;/item&gt;</t>
  </si>
  <si>
    <t xml:space="preserve">    &lt;item sensor="th0" cat="tempmax" unit="c"&gt;33.2&lt;/item&gt;</t>
  </si>
  <si>
    <t xml:space="preserve">    &lt;item sensor="th0" cat="tempmax" unit="f"&gt;91.8&lt;/item&gt;</t>
  </si>
  <si>
    <t xml:space="preserve">    &lt;item sensor="th0" cat="temp" unit="trend"&gt;1&lt;/item&gt;</t>
  </si>
  <si>
    <t xml:space="preserve">    &lt;item sensor="th0" cat="tempdelta" unit="c"&gt;7.2&lt;/item&gt;</t>
  </si>
  <si>
    <t xml:space="preserve">    &lt;item sensor="th0" cat="tempdelta" unit="f"&gt;13.0&lt;/item&gt;</t>
  </si>
  <si>
    <t xml:space="preserve">    &lt;item sensor="th0" cat="dew" unit="c"&gt;5.9&lt;/item&gt;</t>
  </si>
  <si>
    <t xml:space="preserve">    &lt;item sensor="th0" cat="dew" unit="f"&gt;42.7&lt;/item&gt;</t>
  </si>
  <si>
    <t xml:space="preserve">    &lt;item sensor="th0" cat="dewmin" unit="time"&gt;20180321142945&lt;/item&gt;</t>
  </si>
  <si>
    <t xml:space="preserve">    &lt;item sensor="th0" cat="dewmax" unit="time"&gt;20180623093504&lt;/item&gt;</t>
  </si>
  <si>
    <t xml:space="preserve">    &lt;item sensor="th0" cat="dewmin" unit="c"&gt;-17.3&lt;/item&gt;</t>
  </si>
  <si>
    <t xml:space="preserve">    &lt;item sensor="th0" cat="dewmin" unit="f"&gt;0.9&lt;/item&gt;</t>
  </si>
  <si>
    <t xml:space="preserve">    &lt;item sensor="th0" cat="dewmax" unit="c"&gt;17.9&lt;/item&gt;</t>
  </si>
  <si>
    <t xml:space="preserve">    &lt;item sensor="th0" cat="dewmax" unit="f"&gt;64.2&lt;/item&gt;</t>
  </si>
  <si>
    <t xml:space="preserve">    &lt;item sensor="th0" cat="dew" unit="trend"&gt;1&lt;/item&gt;</t>
  </si>
  <si>
    <t xml:space="preserve">    &lt;item sensor="th0" cat="dewdelta" unit="c"&gt;8.1&lt;/item&gt;</t>
  </si>
  <si>
    <t xml:space="preserve">    &lt;item sensor="th0" cat="dewdelta" unit="f"&gt;14.6&lt;/item&gt;</t>
  </si>
  <si>
    <t xml:space="preserve">    &lt;item sensor="th0" cat="heatindex" unit="c"&gt;11.5&lt;/item&gt;</t>
  </si>
  <si>
    <t xml:space="preserve">    &lt;item sensor="th0" cat="heatindex" unit="f"&gt;52.7&lt;/item&gt;</t>
  </si>
  <si>
    <t xml:space="preserve">    &lt;item sensor="th0" cat="heatindexmin" unit="time"&gt;20180209074750&lt;/item&gt;</t>
  </si>
  <si>
    <t xml:space="preserve">    &lt;item sensor="th0" cat="heatindexmax" unit="time"&gt;20180621160633&lt;/item&gt;</t>
  </si>
  <si>
    <t xml:space="preserve">    &lt;item sensor="th0" cat="heatindexmin" unit="c"&gt;-7.4&lt;/item&gt;</t>
  </si>
  <si>
    <t xml:space="preserve">    &lt;item sensor="th0" cat="heatindexmin" unit="f"&gt;18.7&lt;/item&gt;</t>
  </si>
  <si>
    <t xml:space="preserve">    &lt;item sensor="th0" cat="heatindexmax" unit="c"&gt;33.2&lt;/item&gt;</t>
  </si>
  <si>
    <t xml:space="preserve">    &lt;item sensor="th0" cat="heatindexmax" unit="f"&gt;91.8&lt;/item&gt;</t>
  </si>
  <si>
    <t xml:space="preserve">    &lt;item sensor="th0" cat="heatindex" unit="trend"&gt;1&lt;/item&gt;</t>
  </si>
  <si>
    <t xml:space="preserve">    &lt;item sensor="th0" cat="heatindexdelta" unit="c"&gt;7.2&lt;/item&gt;</t>
  </si>
  <si>
    <t xml:space="preserve">    &lt;item sensor="th0" cat="heatindexdelta" unit="f"&gt;13.0&lt;/item&gt;</t>
  </si>
  <si>
    <t xml:space="preserve">    &lt;item sensor="th0" cat="humidex" unit="c"&gt;11.5&lt;/item&gt;</t>
  </si>
  <si>
    <t xml:space="preserve">    &lt;item sensor="th0" cat="humidex" unit="f"&gt;52.8&lt;/item&gt;</t>
  </si>
  <si>
    <t xml:space="preserve">    &lt;item sensor="th0" cat="humidexmin" unit="time"&gt;20180209074750&lt;/item&gt;</t>
  </si>
  <si>
    <t xml:space="preserve">    &lt;item sensor="th0" cat="humidexmax" unit="time"&gt;20180622165235&lt;/item&gt;</t>
  </si>
  <si>
    <t xml:space="preserve">    &lt;item sensor="th0" cat="humidexmin" unit="c"&gt;-11.4&lt;/item&gt;</t>
  </si>
  <si>
    <t xml:space="preserve">    &lt;item sensor="th0" cat="humidexmin" unit="f"&gt;11.5&lt;/item&gt;</t>
  </si>
  <si>
    <t xml:space="preserve">    &lt;item sensor="th0" cat="humidexmax" unit="c"&gt;36.5&lt;/item&gt;</t>
  </si>
  <si>
    <t xml:space="preserve">    &lt;item sensor="th0" cat="humidexmax" unit="f"&gt;97.7&lt;/item&gt;</t>
  </si>
  <si>
    <t xml:space="preserve">    &lt;item sensor="th0" cat="humidex" unit="trend"&gt;1&lt;/item&gt;</t>
  </si>
  <si>
    <t xml:space="preserve">    &lt;item sensor="th0" cat="humidexdelta" unit="c"&gt;10.6&lt;/item&gt;</t>
  </si>
  <si>
    <t xml:space="preserve">    &lt;item sensor="th0" cat="humidexdelta" unit="f"&gt;19.1&lt;/item&gt;</t>
  </si>
  <si>
    <t xml:space="preserve">    &lt;item sensor="th0" cat="hum" unit="rel"&gt;72.1&lt;/item&gt;</t>
  </si>
  <si>
    <t xml:space="preserve">    &lt;item sensor="th0" cat="hummin" unit="time"&gt;20180321142945&lt;/item&gt;</t>
  </si>
  <si>
    <t xml:space="preserve">    &lt;item sensor="th0" cat="hummax" unit="time"&gt;20180507045708&lt;/item&gt;</t>
  </si>
  <si>
    <t xml:space="preserve">    &lt;item sensor="th0" cat="hummin" unit="rel"&gt;12.0&lt;/item&gt;</t>
  </si>
  <si>
    <t xml:space="preserve">    &lt;item sensor="th0" cat="hummax" unit="rel"&gt;100.0&lt;/item&gt;</t>
  </si>
  <si>
    <t xml:space="preserve">    &lt;item sensor="th0" cat="hum" unit="trend"&gt;1&lt;/item&gt;</t>
  </si>
  <si>
    <t xml:space="preserve">    &lt;item sensor="th0" cat="humdelta" unit="rel"&gt;0&lt;/item&gt;</t>
  </si>
  <si>
    <t xml:space="preserve">    &lt;item sensor="rain0" cat="rate" unit="mm"&gt;0.2&lt;/item&gt;</t>
  </si>
  <si>
    <t xml:space="preserve">    &lt;item sensor="rain0" cat="rate" unit="in"&gt;0.01&lt;/item&gt;</t>
  </si>
  <si>
    <t xml:space="preserve">    &lt;item sensor="rain0" cat="ratemin" unit="time"&gt;20180101010026&lt;/item&gt;</t>
  </si>
  <si>
    <t xml:space="preserve">    &lt;item sensor="rain0" cat="ratemin" unit="mm"&gt;0.0&lt;/item&gt;</t>
  </si>
  <si>
    <t xml:space="preserve">    &lt;item sensor="rain0" cat="ratemin" unit="in"&gt;0.00&lt;/item&gt;</t>
  </si>
  <si>
    <t xml:space="preserve">    &lt;item sensor="rain0" cat="ratemax" unit="time"&gt;20180519144647&lt;/item&gt;</t>
  </si>
  <si>
    <t xml:space="preserve">    &lt;item sensor="rain0" cat="ratemax" unit="mm"&gt;107.6&lt;/item&gt;</t>
  </si>
  <si>
    <t xml:space="preserve">    &lt;item sensor="rain0" cat="ratemax" unit="in"&gt;4.24&lt;/item&gt;</t>
  </si>
  <si>
    <t xml:space="preserve">    &lt;item sensor="rain0" cat="total" unit="mm"&gt;430.94&lt;/item&gt;</t>
  </si>
  <si>
    <t xml:space="preserve">    &lt;item sensor="rain0" cat="total" unit="in"&gt;16.97&lt;/item&gt;</t>
  </si>
  <si>
    <t xml:space="preserve">    &lt;item sensor="rain0" cat="total" unit="time"&gt;20180627044635&lt;/item&gt;</t>
  </si>
  <si>
    <t xml:space="preserve">    &lt;item sensor="rain0" cat="days" unit=""&gt;50&lt;/item&gt;</t>
  </si>
  <si>
    <t xml:space="preserve">    &lt;item sensor="thb0" cat="temp" unit="c"&gt;21.5&lt;/item&gt;</t>
  </si>
  <si>
    <t xml:space="preserve">    &lt;item sensor="thb0" cat="temp" unit="f"&gt;70.8&lt;/item&gt;</t>
  </si>
  <si>
    <t xml:space="preserve">    &lt;item sensor="thb0" cat="tempmin" unit="time"&gt;20180216235555&lt;/item&gt;</t>
  </si>
  <si>
    <t xml:space="preserve">    &lt;item sensor="thb0" cat="tempmax" unit="time"&gt;20180302102153&lt;/item&gt;</t>
  </si>
  <si>
    <t xml:space="preserve">    &lt;item sensor="thb0" cat="tempmin" unit="c"&gt;8.0&lt;/item&gt;</t>
  </si>
  <si>
    <t xml:space="preserve">    &lt;item sensor="thb0" cat="tempmin" unit="f"&gt;46.4&lt;/item&gt;</t>
  </si>
  <si>
    <t xml:space="preserve">    &lt;item sensor="thb0" cat="tempmax" unit="c"&gt;52.2&lt;/item&gt;</t>
  </si>
  <si>
    <t xml:space="preserve">    &lt;item sensor="thb0" cat="tempmax" unit="f"&gt;126.0&lt;/item&gt;</t>
  </si>
  <si>
    <t xml:space="preserve">    &lt;item sensor="thb0" cat="temp" unit="trend"&gt;1&lt;/item&gt;</t>
  </si>
  <si>
    <t xml:space="preserve">    &lt;item sensor="thb0" cat="tempdelta" unit="c"&gt;9.0&lt;/item&gt;</t>
  </si>
  <si>
    <t xml:space="preserve">    &lt;item sensor="thb0" cat="tempdelta" unit="f"&gt;16.2&lt;/item&gt;</t>
  </si>
  <si>
    <t xml:space="preserve">    &lt;item sensor="thb0" cat="dew" unit="c"&gt;1.9&lt;/item&gt;</t>
  </si>
  <si>
    <t xml:space="preserve">    &lt;item sensor="thb0" cat="dew" unit="f"&gt;35.4&lt;/item&gt;</t>
  </si>
  <si>
    <t xml:space="preserve">    &lt;item sensor="thb0" cat="dewmin" unit="time"&gt;20180212055532&lt;/item&gt;</t>
  </si>
  <si>
    <t xml:space="preserve">    &lt;item sensor="thb0" cat="dewmax" unit="time"&gt;20180302102153&lt;/item&gt;</t>
  </si>
  <si>
    <t xml:space="preserve">    &lt;item sensor="thb0" cat="dewmin" unit="c"&gt;-3.1&lt;/item&gt;</t>
  </si>
  <si>
    <t xml:space="preserve">    &lt;item sensor="thb0" cat="dewmin" unit="f"&gt;26.4&lt;/item&gt;</t>
  </si>
  <si>
    <t xml:space="preserve">    &lt;item sensor="thb0" cat="dewmax" unit="c"&gt;19.0&lt;/item&gt;</t>
  </si>
  <si>
    <t xml:space="preserve">    &lt;item sensor="thb0" cat="dewmax" unit="f"&gt;66.2&lt;/item&gt;</t>
  </si>
  <si>
    <t xml:space="preserve">    &lt;item sensor="thb0" cat="dew" unit="trend"&gt;1&lt;/item&gt;</t>
  </si>
  <si>
    <t xml:space="preserve">    &lt;item sensor="thb0" cat="dewdelta" unit="c"&gt;10.3&lt;/item&gt;</t>
  </si>
  <si>
    <t xml:space="preserve">    &lt;item sensor="thb0" cat="dewdelta" unit="f"&gt;18.5&lt;/item&gt;</t>
  </si>
  <si>
    <t xml:space="preserve">    &lt;item sensor="thb0" cat="heatindex" unit="c"&gt;21.5&lt;/item&gt;</t>
  </si>
  <si>
    <t xml:space="preserve">    &lt;item sensor="thb0" cat="heatindex" unit="f"&gt;70.8&lt;/item&gt;</t>
  </si>
  <si>
    <t xml:space="preserve">    &lt;item sensor="thb0" cat="heatindexmin" unit="time"&gt;20180216235555&lt;/item&gt;</t>
  </si>
  <si>
    <t xml:space="preserve">    &lt;item sensor="thb0" cat="heatindexmax" unit="time"&gt;20180302102153&lt;/item&gt;</t>
  </si>
  <si>
    <t xml:space="preserve">    &lt;item sensor="thb0" cat="heatindexmin" unit="c"&gt;8.0&lt;/item&gt;</t>
  </si>
  <si>
    <t xml:space="preserve">    &lt;item sensor="thb0" cat="heatindexmin" unit="f"&gt;46.4&lt;/item&gt;</t>
  </si>
  <si>
    <t xml:space="preserve">    &lt;item sensor="thb0" cat="heatindexmax" unit="c"&gt;52.2&lt;/item&gt;</t>
  </si>
  <si>
    <t xml:space="preserve">    &lt;item sensor="thb0" cat="heatindexmax" unit="f"&gt;126.0&lt;/item&gt;</t>
  </si>
  <si>
    <t xml:space="preserve">    &lt;item sensor="thb0" cat="heatindex" unit="trend"&gt;1&lt;/item&gt;</t>
  </si>
  <si>
    <t xml:space="preserve">    &lt;item sensor="thb0" cat="heatindexdelta" unit="c"&gt;9.0&lt;/item&gt;</t>
  </si>
  <si>
    <t xml:space="preserve">    &lt;item sensor="thb0" cat="heatindexdelta" unit="f"&gt;16.2&lt;/item&gt;</t>
  </si>
  <si>
    <t xml:space="preserve">    &lt;item sensor="thb0" cat="humidex" unit="c"&gt;20.0&lt;/item&gt;</t>
  </si>
  <si>
    <t xml:space="preserve">    &lt;item sensor="thb0" cat="humidex" unit="f"&gt;67.9&lt;/item&gt;</t>
  </si>
  <si>
    <t xml:space="preserve">    &lt;item sensor="thb0" cat="humidexmin" unit="time"&gt;20180216235555&lt;/item&gt;</t>
  </si>
  <si>
    <t xml:space="preserve">    &lt;item sensor="thb0" cat="humidexmax" unit="time"&gt;20180302102153&lt;/item&gt;</t>
  </si>
  <si>
    <t xml:space="preserve">    &lt;item sensor="thb0" cat="humidexmin" unit="c"&gt;7.9&lt;/item&gt;</t>
  </si>
  <si>
    <t xml:space="preserve">    &lt;item sensor="thb0" cat="humidexmin" unit="f"&gt;46.2&lt;/item&gt;</t>
  </si>
  <si>
    <t xml:space="preserve">    &lt;item sensor="thb0" cat="humidexmax" unit="c"&gt;59.0&lt;/item&gt;</t>
  </si>
  <si>
    <t xml:space="preserve">    &lt;item sensor="thb0" cat="humidexmax" unit="f"&gt;138.2&lt;/item&gt;</t>
  </si>
  <si>
    <t xml:space="preserve">    &lt;item sensor="thb0" cat="humidex" unit="trend"&gt;1&lt;/item&gt;</t>
  </si>
  <si>
    <t xml:space="preserve">    &lt;item sensor="thb0" cat="humidexdelta" unit="c"&gt;12.9&lt;/item&gt;</t>
  </si>
  <si>
    <t xml:space="preserve">    &lt;item sensor="thb0" cat="humidexdelta" unit="f"&gt;23.2&lt;/item&gt;</t>
  </si>
  <si>
    <t xml:space="preserve">    &lt;item sensor="thb0" cat="hum" unit="rel"&gt;27.5&lt;/item&gt;</t>
  </si>
  <si>
    <t xml:space="preserve">    &lt;item sensor="thb0" cat="hummin" unit="time"&gt;20180302102153&lt;/item&gt;</t>
  </si>
  <si>
    <t xml:space="preserve">    &lt;item sensor="thb0" cat="hummax" unit="time"&gt;20180216235555&lt;/item&gt;</t>
  </si>
  <si>
    <t xml:space="preserve">    &lt;item sensor="thb0" cat="hummin" unit="rel"&gt;16.0&lt;/item&gt;</t>
  </si>
  <si>
    <t xml:space="preserve">    &lt;item sensor="thb0" cat="hummax" unit="rel"&gt;92.0&lt;/item&gt;</t>
  </si>
  <si>
    <t xml:space="preserve">    &lt;item sensor="thb0" cat="hum" unit="trend"&gt;1&lt;/item&gt;</t>
  </si>
  <si>
    <t xml:space="preserve">    &lt;item sensor="thb0" cat="humdelta" unit="rel"&gt;0&lt;/item&gt;</t>
  </si>
  <si>
    <t xml:space="preserve">    &lt;item sensor="thb0" cat="press" unit="hpa"&gt;965.1&lt;/item&gt;</t>
  </si>
  <si>
    <t xml:space="preserve">    &lt;item sensor="thb0" cat="press" unit="psi"&gt;14.00&lt;/item&gt;</t>
  </si>
  <si>
    <t xml:space="preserve">    &lt;item sensor="thb0" cat="press" unit="mmhg"&gt;723.8&lt;/item&gt;</t>
  </si>
  <si>
    <t xml:space="preserve">    &lt;item sensor="thb0" cat="press" unit="inhg"&gt;28.50&lt;/item&gt;</t>
  </si>
  <si>
    <t xml:space="preserve">    &lt;item sensor="thb0" cat="pressmin" unit="time"&gt;20180301211132&lt;/item&gt;</t>
  </si>
  <si>
    <t xml:space="preserve">    &lt;item sensor="thb0" cat="pressmax" unit="time"&gt;20180128105713&lt;/item&gt;</t>
  </si>
  <si>
    <t xml:space="preserve">    &lt;item sensor="thb0" cat="pressmin" unit="hpa"&gt;942.0&lt;/item&gt;</t>
  </si>
  <si>
    <t xml:space="preserve">    &lt;item sensor="thb0" cat="pressmin" unit="psi"&gt;13.66&lt;/item&gt;</t>
  </si>
  <si>
    <t xml:space="preserve">    &lt;item sensor="thb0" cat="pressmin" unit="mmhg"&gt;706.5&lt;/item&gt;</t>
  </si>
  <si>
    <t xml:space="preserve">    &lt;item sensor="thb0" cat="pressmin" unit="inhg"&gt;27.82&lt;/item&gt;</t>
  </si>
  <si>
    <t xml:space="preserve">    &lt;item sensor="thb0" cat="pressmax" unit="hpa"&gt;990.0&lt;/item&gt;</t>
  </si>
  <si>
    <t xml:space="preserve">    &lt;item sensor="thb0" cat="pressmax" unit="psi"&gt;14.36&lt;/item&gt;</t>
  </si>
  <si>
    <t xml:space="preserve">    &lt;item sensor="thb0" cat="pressmax" unit="mmhg"&gt;742.5&lt;/item&gt;</t>
  </si>
  <si>
    <t xml:space="preserve">    &lt;item sensor="thb0" cat="pressmax" unit="inhg"&gt;29.23&lt;/item&gt;</t>
  </si>
  <si>
    <t xml:space="preserve">    &lt;item sensor="thb0" cat="press" unit="trend"&gt;1&lt;/item&gt;</t>
  </si>
  <si>
    <t xml:space="preserve">    &lt;item sensor="thb0" cat="pressdelta" unit="hpa"&gt;0.9&lt;/item&gt;</t>
  </si>
  <si>
    <t xml:space="preserve">    &lt;item sensor="thb0" cat="pressdelta" unit="psi"&gt;0.01&lt;/item&gt;</t>
  </si>
  <si>
    <t xml:space="preserve">    &lt;item sensor="thb0" cat="pressdelta" unit="mmhg"&gt;0.7&lt;/item&gt;</t>
  </si>
  <si>
    <t xml:space="preserve">    &lt;item sensor="thb0" cat="pressdelta" unit="inhg"&gt;0.03&lt;/item&gt;</t>
  </si>
  <si>
    <t xml:space="preserve">    &lt;item sensor="thb0" cat="sealevel" unit="hpa"&gt;1012.5&lt;/item&gt;</t>
  </si>
  <si>
    <t xml:space="preserve">    &lt;item sensor="thb0" cat="sealevel" unit="psi"&gt;14.68&lt;/item&gt;</t>
  </si>
  <si>
    <t xml:space="preserve">    &lt;item sensor="thb0" cat="sealevel" unit="mmhg"&gt;759.3&lt;/item&gt;</t>
  </si>
  <si>
    <t xml:space="preserve">    &lt;item sensor="thb0" cat="sealevel" unit="inhg"&gt;29.90&lt;/item&gt;</t>
  </si>
  <si>
    <t xml:space="preserve">    &lt;item sensor="thb0" cat="sealevelmin" unit="time"&gt;20180301211132&lt;/item&gt;</t>
  </si>
  <si>
    <t xml:space="preserve">    &lt;item sensor="thb0" cat="sealevelmax" unit="time"&gt;20180128105713&lt;/item&gt;</t>
  </si>
  <si>
    <t xml:space="preserve">    &lt;item sensor="thb0" cat="sealevelmin" unit="hpa"&gt;989.0&lt;/item&gt;</t>
  </si>
  <si>
    <t xml:space="preserve">    &lt;item sensor="thb0" cat="sealevelmin" unit="psi"&gt;14.34&lt;/item&gt;</t>
  </si>
  <si>
    <t xml:space="preserve">    &lt;item sensor="thb0" cat="sealevelmin" unit="mmhg"&gt;741.8&lt;/item&gt;</t>
  </si>
  <si>
    <t xml:space="preserve">    &lt;item sensor="thb0" cat="sealevelmin" unit="inhg"&gt;29.21&lt;/item&gt;</t>
  </si>
  <si>
    <t xml:space="preserve">    &lt;item sensor="thb0" cat="sealevelmax" unit="hpa"&gt;1037.0&lt;/item&gt;</t>
  </si>
  <si>
    <t xml:space="preserve">    &lt;item sensor="thb0" cat="sealevelmax" unit="psi"&gt;15.04&lt;/item&gt;</t>
  </si>
  <si>
    <t xml:space="preserve">    &lt;item sensor="thb0" cat="sealevelmax" unit="mmhg"&gt;777.8&lt;/item&gt;</t>
  </si>
  <si>
    <t xml:space="preserve">    &lt;item sensor="thb0" cat="sealevelmax" unit="inhg"&gt;30.62&lt;/item&gt;</t>
  </si>
  <si>
    <t xml:space="preserve">    &lt;item sensor="thb0" cat="seapressdelta" unit="hpa"&gt;4.1&lt;/item&gt;</t>
  </si>
  <si>
    <t xml:space="preserve">    &lt;item sensor="thb0" cat="seapressdelta" unit="psi"&gt;0.06&lt;/item&gt;</t>
  </si>
  <si>
    <t xml:space="preserve">    &lt;item sensor="thb0" cat="seapressdelta" unit="mmhg"&gt;3.1&lt;/item&gt;</t>
  </si>
  <si>
    <t xml:space="preserve">    &lt;item sensor="thb0" cat="seapressdelta" unit="inhg"&gt;0.12&lt;/item&gt;</t>
  </si>
  <si>
    <t xml:space="preserve">    &lt;item sensor="wind0" cat="maxspeeddir" unit="deg"&gt;292.5&lt;/item&gt;</t>
  </si>
  <si>
    <t xml:space="preserve">    &lt;item sensor="wind0" cat="maxspeeddir" unit="de"&gt;WNW&lt;/item&gt;</t>
  </si>
  <si>
    <t xml:space="preserve">    &lt;item sensor="wind0" cat="maxspeeddir" unit="nl"&gt;WNW&lt;/item&gt;</t>
  </si>
  <si>
    <t xml:space="preserve">    &lt;item sensor="wind0" cat="maxspeeddir" unit="en"&gt;WNW&lt;/item&gt;</t>
  </si>
  <si>
    <t xml:space="preserve">    &lt;item sensor="wind0" cat="maindir" unit="deg"&gt;292.5&lt;/item&gt;</t>
  </si>
  <si>
    <t xml:space="preserve">    &lt;item sensor="wind0" cat="maindir" unit="de"&gt;WNW&lt;/item&gt;</t>
  </si>
  <si>
    <t xml:space="preserve">    &lt;item sensor="wind0" cat="maindir" unit="nl"&gt;WNW&lt;/item&gt;</t>
  </si>
  <si>
    <t xml:space="preserve">    &lt;item sensor="wind0" cat="maindir" unit="en"&gt;WNW&lt;/item&gt;</t>
  </si>
  <si>
    <t xml:space="preserve">    &lt;item sensor="wind0" cat="gustspeed" unit="ms"&gt;1.6&lt;/item&gt;</t>
  </si>
  <si>
    <t xml:space="preserve">    &lt;item sensor="wind0" cat="gustspeed" unit="kmh"&gt;5.6&lt;/item&gt;</t>
  </si>
  <si>
    <t xml:space="preserve">    &lt;item sensor="wind0" cat="gustspeed" unit="mph"&gt;3.5&lt;/item&gt;</t>
  </si>
  <si>
    <t xml:space="preserve">    &lt;item sensor="wind0" cat="gustspeed" unit="kn"&gt;3.0&lt;/item&gt;</t>
  </si>
  <si>
    <t xml:space="preserve">    &lt;item sensor="wind0" cat="gustspeed" unit="bft"&gt;1.5&lt;/item&gt;</t>
  </si>
  <si>
    <t xml:space="preserve">    &lt;item sensor="wind0" cat="gustspeed" unit="bftint"&gt;2&lt;/item&gt;</t>
  </si>
  <si>
    <t xml:space="preserve">    &lt;item sensor="wind0" cat="gustspeedmin" unit="time"&gt;20180101051717&lt;/item&gt;</t>
  </si>
  <si>
    <t xml:space="preserve">    &lt;item sensor="wind0" cat="gustspeedmin" unit="ms"&gt;0.0&lt;/item&gt;</t>
  </si>
  <si>
    <t xml:space="preserve">    &lt;item sensor="wind0" cat="gustspeedmin" unit="kmh"&gt;0.0&lt;/item&gt;</t>
  </si>
  <si>
    <t xml:space="preserve">    &lt;item sensor="wind0" cat="gustspeedmin" unit="mph"&gt;0.0&lt;/item&gt;</t>
  </si>
  <si>
    <t xml:space="preserve">    &lt;item sensor="wind0" cat="gustspeedmin" unit="kn"&gt;0.0&lt;/item&gt;</t>
  </si>
  <si>
    <t xml:space="preserve">    &lt;item sensor="wind0" cat="gustspeedmin" unit="bft"&gt;0.0&lt;/item&gt;</t>
  </si>
  <si>
    <t xml:space="preserve">    &lt;item sensor="wind0" cat="gustspeedmin" unit="bftint"&gt;0&lt;/item&gt;</t>
  </si>
  <si>
    <t xml:space="preserve">    &lt;item sensor="wind0" cat="gustspeedmax" unit="time"&gt;20180302003257&lt;/item&gt;</t>
  </si>
  <si>
    <t xml:space="preserve">    &lt;item sensor="wind0" cat="gustspeedmax" unit="deg"&gt;292&lt;/item&gt;</t>
  </si>
  <si>
    <t xml:space="preserve">    &lt;item sensor="wind0" cat="gustspeedmax" unit="ms"&gt;19.4&lt;/item&gt;</t>
  </si>
  <si>
    <t xml:space="preserve">    &lt;item sensor="wind0" cat="gustspeedmax" unit="kmh"&gt;69.8&lt;/item&gt;</t>
  </si>
  <si>
    <t xml:space="preserve">    &lt;item sensor="wind0" cat="gustspeedmax" unit="mph"&gt;43.4&lt;/item&gt;</t>
  </si>
  <si>
    <t xml:space="preserve">    &lt;item sensor="wind0" cat="gustspeedmax" unit="kn"&gt;37.7&lt;/item&gt;</t>
  </si>
  <si>
    <t xml:space="preserve">    &lt;item sensor="wind0" cat="gustspeedmax" unit="bft"&gt;8.1&lt;/item&gt;</t>
  </si>
  <si>
    <t xml:space="preserve">    &lt;item sensor="wind0" cat="gustspeedmax" unit="bftint"&gt;8&lt;/item&gt;</t>
  </si>
  <si>
    <t xml:space="preserve">    &lt;item sensor="wind0" cat="speed" unit="ms"&gt;1.6&lt;/item&gt;</t>
  </si>
  <si>
    <t xml:space="preserve">    &lt;item sensor="wind0" cat="speed" unit="kmh"&gt;5.8&lt;/item&gt;</t>
  </si>
  <si>
    <t xml:space="preserve">    &lt;item sensor="wind0" cat="speed" unit="mph"&gt;3.6&lt;/item&gt;</t>
  </si>
  <si>
    <t xml:space="preserve">    &lt;item sensor="wind0" cat="speed" unit="kn"&gt;3.1&lt;/item&gt;</t>
  </si>
  <si>
    <t xml:space="preserve">    &lt;item sensor="wind0" cat="speed" unit="bft"&gt;1.6&lt;/item&gt;</t>
  </si>
  <si>
    <t xml:space="preserve">    &lt;item sensor="wind0" cat="speed" unit="bftint"&gt;2&lt;/item&gt;</t>
  </si>
  <si>
    <t xml:space="preserve">    &lt;item sensor="wind0" cat="speedmin" unit="time"&gt;20180101234604&lt;/item&gt;</t>
  </si>
  <si>
    <t xml:space="preserve">    &lt;item sensor="wind0" cat="speedmin" unit="ms"&gt;0.0&lt;/item&gt;</t>
  </si>
  <si>
    <t xml:space="preserve">    &lt;item sensor="wind0" cat="speedmin" unit="kmh"&gt;0.0&lt;/item&gt;</t>
  </si>
  <si>
    <t xml:space="preserve">    &lt;item sensor="wind0" cat="speedmin" unit="mph"&gt;0.0&lt;/item&gt;</t>
  </si>
  <si>
    <t xml:space="preserve">    &lt;item sensor="wind0" cat="speedmin" unit="kn"&gt;0.0&lt;/item&gt;</t>
  </si>
  <si>
    <t xml:space="preserve">    &lt;item sensor="wind0" cat="speedmin" unit="bft"&gt;0.0&lt;/item&gt;</t>
  </si>
  <si>
    <t xml:space="preserve">    &lt;item sensor="wind0" cat="speedmin" unit="bftint"&gt;0&lt;/item&gt;</t>
  </si>
  <si>
    <t xml:space="preserve">    &lt;item sensor="wind0" cat="speedmax" unit="time"&gt;20180118121333&lt;/item&gt;</t>
  </si>
  <si>
    <t xml:space="preserve">    &lt;item sensor="wind0" cat="speedmax" unit="deg"&gt;338&lt;/item&gt;</t>
  </si>
  <si>
    <t xml:space="preserve">    &lt;item sensor="wind0" cat="speedmax" unit="ms"&gt;30.3&lt;/item&gt;</t>
  </si>
  <si>
    <t xml:space="preserve">    &lt;item sensor="wind0" cat="speedmax" unit="kmh"&gt;109.1&lt;/item&gt;</t>
  </si>
  <si>
    <t xml:space="preserve">    &lt;item sensor="wind0" cat="speedmax" unit="mph"&gt;67.8&lt;/item&gt;</t>
  </si>
  <si>
    <t xml:space="preserve">    &lt;item sensor="wind0" cat="speedmax" unit="kn"&gt;58.9&lt;/item&gt;</t>
  </si>
  <si>
    <t xml:space="preserve">    &lt;item sensor="wind0" cat="speedmax" unit="bft"&gt;11.0&lt;/item&gt;</t>
  </si>
  <si>
    <t xml:space="preserve">    &lt;item sensor="wind0" cat="speedmax" unit="bftint"&gt;11&lt;/item&gt;</t>
  </si>
  <si>
    <t xml:space="preserve">    &lt;item sensor="wind0" cat="chill" unit="c"&gt;14.4&lt;/item&gt;</t>
  </si>
  <si>
    <t xml:space="preserve">    &lt;item sensor="wind0" cat="chillmin" unit="time"&gt;20180209080031&lt;/item&gt;</t>
  </si>
  <si>
    <t xml:space="preserve">    &lt;item sensor="wind0" cat="chillmax" unit="time"&gt;20180621160633&lt;/item&gt;</t>
  </si>
  <si>
    <t xml:space="preserve">    &lt;item sensor="wind0" cat="chillmin" unit="c"&gt;-12.1&lt;/item&gt;</t>
  </si>
  <si>
    <t xml:space="preserve">    &lt;item sensor="wind0" cat="chillmax" unit="c"&gt;33.2&lt;/item&gt;</t>
  </si>
  <si>
    <t xml:space="preserve">    &lt;item sensor="wind0" cat="chilldelta" unit="c"&gt;10.8&lt;/item&gt;</t>
  </si>
  <si>
    <t xml:space="preserve">    &lt;item sensor="wind0" cat="chill" unit="f"&gt;57.9&lt;/item&gt;</t>
  </si>
  <si>
    <t xml:space="preserve">    &lt;item sensor="wind0" cat="chillmin" unit="f"&gt;10.2&lt;/item&gt;</t>
  </si>
  <si>
    <t xml:space="preserve">    &lt;item sensor="wind0" cat="chillmax" unit="f"&gt;91.8&lt;/item&gt;</t>
  </si>
  <si>
    <t xml:space="preserve">    &lt;item sensor="wind0" cat="chilldelta" unit="f"&gt;51.4&lt;/item&gt;</t>
  </si>
  <si>
    <t xml:space="preserve">    &lt;item sensor="data0" cat="value" unit="num"&gt;0.43&lt;/item&gt;</t>
  </si>
  <si>
    <t xml:space="preserve">    &lt;item sensor="data0" cat="value" unit="int"&gt;0&lt;/item&gt;</t>
  </si>
  <si>
    <t xml:space="preserve">    &lt;item sensor="data0" cat="valuemin" unit="num"&gt;0.00&lt;/item&gt;</t>
  </si>
  <si>
    <t xml:space="preserve">    &lt;item sensor="data0" cat="valuemax" unit="num"&gt;3.22&lt;/item&gt;</t>
  </si>
  <si>
    <t xml:space="preserve">    &lt;item sensor="data0" cat="valuedelta" unit="num"&gt;0.80&lt;/item&gt;</t>
  </si>
  <si>
    <t xml:space="preserve">    &lt;item sensor="data0" cat="valuemin" unit="int"&gt;0&lt;/item&gt;</t>
  </si>
  <si>
    <t xml:space="preserve">    &lt;item sensor="data0" cat="valuemax" unit="int"&gt;3&lt;/item&gt;</t>
  </si>
  <si>
    <t xml:space="preserve">    &lt;item sensor="data0" cat="valuedelta" unit="int"&gt;1&lt;/item&gt;</t>
  </si>
  <si>
    <t xml:space="preserve">    &lt;item sensor="data0" cat="valuemin" unit="time"&gt;20180101033000&lt;/item&gt;</t>
  </si>
  <si>
    <t xml:space="preserve">    &lt;item sensor="data0" cat="valuemax" unit="time"&gt;20180613121528&lt;/item&gt;</t>
  </si>
  <si>
    <t xml:space="preserve">    &lt;item sensor="data0" cat="valuerise" unit=""&gt;167392&lt;/item&gt;</t>
  </si>
  <si>
    <t xml:space="preserve">    &lt;item sensor="data0" cat="valuefall" unit=""&gt;167392&lt;/item&gt;</t>
  </si>
  <si>
    <t xml:space="preserve">    &lt;item sensor="data0" cat="valuesum" unit="num"&gt;217453.79&lt;/item&gt;</t>
  </si>
  <si>
    <t xml:space="preserve">    &lt;item sensor="data0" cat="valuesum" unit="int"&gt;217454&lt;/item&gt;</t>
  </si>
  <si>
    <t xml:space="preserve">    &lt;item sensor="data0" cat="valuesumpermin" unit="num"&gt;0.01&lt;/item&gt;</t>
  </si>
  <si>
    <t xml:space="preserve">    &lt;item sensor="data0" cat="valuesumpermin" unit="int"&gt;0&lt;/item&gt;</t>
  </si>
  <si>
    <t xml:space="preserve">    &lt;item sensor="data0" cat="valuedeltasum" unit="num"&gt;4066722.00&lt;/item&gt;</t>
  </si>
  <si>
    <t xml:space="preserve">    &lt;item sensor="data0" cat="valuedeltasum" unit="int"&gt;4066722&lt;/item&gt;</t>
  </si>
  <si>
    <t xml:space="preserve">    &lt;item sensor="data1" cat="value" unit="num"&gt;1193227.88&lt;/item&gt;</t>
  </si>
  <si>
    <t xml:space="preserve">    &lt;item sensor="data1" cat="value" unit="int"&gt;1193228&lt;/item&gt;</t>
  </si>
  <si>
    <t xml:space="preserve">    &lt;item sensor="data1" cat="valuemin" unit="num"&gt;56.00&lt;/item&gt;</t>
  </si>
  <si>
    <t xml:space="preserve">    &lt;item sensor="data1" cat="valuemax" unit="num"&gt;4532456.00&lt;/item&gt;</t>
  </si>
  <si>
    <t xml:space="preserve">    &lt;item sensor="data1" cat="valuedelta" unit="num"&gt;4165396.00&lt;/item&gt;</t>
  </si>
  <si>
    <t xml:space="preserve">    &lt;item sensor="data1" cat="valuemin" unit="int"&gt;56&lt;/item&gt;</t>
  </si>
  <si>
    <t xml:space="preserve">    &lt;item sensor="data1" cat="valuemax" unit="int"&gt;4532456&lt;/item&gt;</t>
  </si>
  <si>
    <t xml:space="preserve">    &lt;item sensor="data1" cat="valuedelta" unit="int"&gt;4165396&lt;/item&gt;</t>
  </si>
  <si>
    <t xml:space="preserve">    &lt;item sensor="data1" cat="valuemin" unit="time"&gt;20180505174700&lt;/item&gt;</t>
  </si>
  <si>
    <t xml:space="preserve">    &lt;item sensor="data1" cat="valuemax" unit="time"&gt;20180627044700&lt;/item&gt;</t>
  </si>
  <si>
    <t xml:space="preserve">    &lt;item sensor="data1" cat="valuerise" unit=""&gt;14&lt;/item&gt;</t>
  </si>
  <si>
    <t xml:space="preserve">    &lt;item sensor="data1" cat="valuefall" unit=""&gt;14&lt;/item&gt;</t>
  </si>
  <si>
    <t xml:space="preserve">    &lt;item sensor="data1" cat="valuesum" unit="num"&gt;606433014759.00&lt;/item&gt;</t>
  </si>
  <si>
    <t xml:space="preserve">    &lt;item sensor="data1" cat="valuesum" unit="int"&gt;2147483647&lt;/item&gt;</t>
  </si>
  <si>
    <t xml:space="preserve">    &lt;item sensor="data1" cat="valuesumpermin" unit="num"&gt;41178.48&lt;/item&gt;</t>
  </si>
  <si>
    <t xml:space="preserve">    &lt;item sensor="data1" cat="valuesumpermin" unit="int"&gt;41178&lt;/item&gt;</t>
  </si>
  <si>
    <t xml:space="preserve">    &lt;item sensor="data1" cat="valuedeltasum" unit="num"&gt;1529766800.00&lt;/item&gt;</t>
  </si>
  <si>
    <t xml:space="preserve">    &lt;item sensor="data1" cat="valuedeltasum" unit="int"&gt;1529766800&lt;/item&gt;</t>
  </si>
  <si>
    <t xml:space="preserve">    &lt;item sensor="data2" cat="value" unit="num"&gt;0.03&lt;/item&gt;</t>
  </si>
  <si>
    <t xml:space="preserve">    &lt;item sensor="data2" cat="valuemin" unit="num"&gt;0.01&lt;/item&gt;</t>
  </si>
  <si>
    <t xml:space="preserve">    &lt;item sensor="data2" cat="valuemax" unit="num"&gt;0.05&lt;/item&gt;</t>
  </si>
  <si>
    <t xml:space="preserve">    &lt;item sensor="data2" cat="valuedelta" unit="num"&gt;-0.01&lt;/item&gt;</t>
  </si>
  <si>
    <t xml:space="preserve">    &lt;item sensor="data2" cat="valuemin" unit="int"&gt;0&lt;/item&gt;</t>
  </si>
  <si>
    <t xml:space="preserve">    &lt;item sensor="data2" cat="valuemax" unit="int"&gt;0&lt;/item&gt;</t>
  </si>
  <si>
    <t xml:space="preserve">    &lt;item sensor="data2" cat="valuedelta" unit="int"&gt;0&lt;/item&gt;</t>
  </si>
  <si>
    <t xml:space="preserve">    &lt;item sensor="data2" cat="valuemin" unit="time"&gt;20180109113601&lt;/item&gt;</t>
  </si>
  <si>
    <t xml:space="preserve">    &lt;item sensor="data2" cat="valuemax" unit="time"&gt;20180101010000&lt;/item&gt;</t>
  </si>
  <si>
    <t xml:space="preserve">    &lt;item sensor="data2" cat="valuerise" unit=""&gt;35&lt;/item&gt;</t>
  </si>
  <si>
    <t xml:space="preserve">    &lt;item sensor="data2" cat="valuefall" unit=""&gt;35&lt;/item&gt;</t>
  </si>
  <si>
    <t xml:space="preserve">    &lt;item sensor="data2" cat="valuesum" unit="num"&gt;12873.55&lt;/item&gt;</t>
  </si>
  <si>
    <t xml:space="preserve">    &lt;item sensor="data2" cat="valuesum" unit="int"&gt;12874&lt;/item&gt;</t>
  </si>
  <si>
    <t xml:space="preserve">    &lt;item sensor="data2" cat="valuesumpermin" unit="num"&gt;0.00&lt;/item&gt;</t>
  </si>
  <si>
    <t xml:space="preserve">    &lt;item sensor="data2" cat="valuesumpermin" unit="int"&gt;0&lt;/item&gt;</t>
  </si>
  <si>
    <t xml:space="preserve">    &lt;item sensor="data2" cat="valuedeltasum" unit="num"&gt;37.00&lt;/item&gt;</t>
  </si>
  <si>
    <t xml:space="preserve">    &lt;item sensor="data2" cat="valuedeltasum" unit="int"&gt;37&lt;/item&gt;</t>
  </si>
  <si>
    <t xml:space="preserve">    &lt;item sensor="data3" cat="value" unit="num"&gt;0.80&lt;/item&gt;</t>
  </si>
  <si>
    <t xml:space="preserve">    &lt;item sensor="data3" cat="valuemin" unit="num"&gt;0.79&lt;/item&gt;</t>
  </si>
  <si>
    <t xml:space="preserve">    &lt;item sensor="data3" cat="valuemax" unit="num"&gt;0.80&lt;/item&gt;</t>
  </si>
  <si>
    <t xml:space="preserve">    &lt;item sensor="data3" cat="valuedelta" unit="num"&gt;-0.01&lt;/item&gt;</t>
  </si>
  <si>
    <t xml:space="preserve">    &lt;item sensor="data3" cat="valuemin" unit="int"&gt;1&lt;/item&gt;</t>
  </si>
  <si>
    <t xml:space="preserve">    &lt;item sensor="data3" cat="valuemax" unit="int"&gt;1&lt;/item&gt;</t>
  </si>
  <si>
    <t xml:space="preserve">    &lt;item sensor="data3" cat="valuedelta" unit="int"&gt;0&lt;/item&gt;</t>
  </si>
  <si>
    <t xml:space="preserve">    &lt;item sensor="data3" cat="valuemin" unit="time"&gt;20180505134400&lt;/item&gt;</t>
  </si>
  <si>
    <t xml:space="preserve">    &lt;item sensor="data3" cat="valuemax" unit="time"&gt;20180101010000&lt;/item&gt;</t>
  </si>
  <si>
    <t xml:space="preserve">    &lt;item sensor="data3" cat="valuerise" unit=""&gt;0&lt;/item&gt;</t>
  </si>
  <si>
    <t xml:space="preserve">    &lt;item sensor="data3" cat="valuefall" unit=""&gt;0&lt;/item&gt;</t>
  </si>
  <si>
    <t xml:space="preserve">    &lt;item sensor="data3" cat="valuesum" unit="num"&gt;405067.78&lt;/item&gt;</t>
  </si>
  <si>
    <t xml:space="preserve">    &lt;item sensor="data3" cat="valuesum" unit="int"&gt;405068&lt;/item&gt;</t>
  </si>
  <si>
    <t xml:space="preserve">    &lt;item sensor="data3" cat="valuesumpermin" unit="num"&gt;0.03&lt;/item&gt;</t>
  </si>
  <si>
    <t xml:space="preserve">    &lt;item sensor="data3" cat="valuesumpermin" unit="int"&gt;0&lt;/item&gt;</t>
  </si>
  <si>
    <t xml:space="preserve">    &lt;item sensor="data3" cat="valuedeltasum" unit="num"&gt;0.00&lt;/item&gt;</t>
  </si>
  <si>
    <t xml:space="preserve">    &lt;item sensor="data3" cat="valuedeltasum" unit="int"&gt;0&lt;/item&gt;</t>
  </si>
  <si>
    <t xml:space="preserve">    &lt;item sensor="data4" cat="valuemin" unit="num"&gt;0.00&lt;/item&gt;</t>
  </si>
  <si>
    <t xml:space="preserve">    &lt;item sensor="data4" cat="valuemax" unit="num"&gt;0.00&lt;/item&gt;</t>
  </si>
  <si>
    <t xml:space="preserve">    &lt;item sensor="data4" cat="valuedelta" unit="num"&gt;0.00&lt;/item&gt;</t>
  </si>
  <si>
    <t xml:space="preserve">    &lt;item sensor="data4" cat="valuemin" unit="int"&gt;0&lt;/item&gt;</t>
  </si>
  <si>
    <t xml:space="preserve">    &lt;item sensor="data4" cat="valuemax" unit="int"&gt;0&lt;/item&gt;</t>
  </si>
  <si>
    <t xml:space="preserve">    &lt;item sensor="data4" cat="valuedelta" unit="int"&gt;0&lt;/item&gt;</t>
  </si>
  <si>
    <t xml:space="preserve">    &lt;item sensor="data4" cat="valuemin" unit="time"&gt;20180101010000&lt;/item&gt;</t>
  </si>
  <si>
    <t xml:space="preserve">    &lt;item sensor="data4" cat="valuemax" unit="time"&gt;20180101010000&lt;/item&gt;</t>
  </si>
  <si>
    <t xml:space="preserve">    &lt;item sensor="data4" cat="valuerise" unit=""&gt;0&lt;/item&gt;</t>
  </si>
  <si>
    <t xml:space="preserve">    &lt;item sensor="data4" cat="valuefall" unit=""&gt;0&lt;/item&gt;</t>
  </si>
  <si>
    <t xml:space="preserve">    &lt;item sensor="data4" cat="valuesum" unit="num"&gt;0.00&lt;/item&gt;</t>
  </si>
  <si>
    <t xml:space="preserve">    &lt;item sensor="data4" cat="valuesum" unit="int"&gt;0&lt;/item&gt;</t>
  </si>
  <si>
    <t xml:space="preserve">    &lt;item sensor="data4" cat="valuesumpermin" unit="num"&gt;0.00&lt;/item&gt;</t>
  </si>
  <si>
    <t xml:space="preserve">    &lt;item sensor="data4" cat="valuesumpermin" unit="int"&gt;0&lt;/item&gt;</t>
  </si>
  <si>
    <t xml:space="preserve">    &lt;item sensor="data4" cat="valuedeltasum" unit="num"&gt;0.00&lt;/item&gt;</t>
  </si>
  <si>
    <t xml:space="preserve">    &lt;item sensor="data4" cat="valuedeltasum" unit="int"&gt;0&lt;/item&gt;</t>
  </si>
  <si>
    <t xml:space="preserve">    &lt;item sensor="data5" cat="value" unit="num"&gt;142.83&lt;/item&gt;</t>
  </si>
  <si>
    <t xml:space="preserve">    &lt;item sensor="data5" cat="value" unit="int"&gt;143&lt;/item&gt;</t>
  </si>
  <si>
    <t xml:space="preserve">    &lt;item sensor="data5" cat="valuemin" unit="num"&gt;130.00&lt;/item&gt;</t>
  </si>
  <si>
    <t xml:space="preserve">    &lt;item sensor="data5" cat="valuemax" unit="num"&gt;211.00&lt;/item&gt;</t>
  </si>
  <si>
    <t xml:space="preserve">    &lt;item sensor="data5" cat="valuedelta" unit="num"&gt;8.00&lt;/item&gt;</t>
  </si>
  <si>
    <t xml:space="preserve">    &lt;item sensor="data5" cat="valuemin" unit="int"&gt;130&lt;/item&gt;</t>
  </si>
  <si>
    <t xml:space="preserve">    &lt;item sensor="data5" cat="valuemax" unit="int"&gt;211&lt;/item&gt;</t>
  </si>
  <si>
    <t xml:space="preserve">    &lt;item sensor="data5" cat="valuedelta" unit="int"&gt;8&lt;/item&gt;</t>
  </si>
  <si>
    <t xml:space="preserve">    &lt;item sensor="data5" cat="valuemin" unit="time"&gt;20180102235900&lt;/item&gt;</t>
  </si>
  <si>
    <t xml:space="preserve">    &lt;item sensor="data5" cat="valuemax" unit="time"&gt;20180517172000&lt;/item&gt;</t>
  </si>
  <si>
    <t xml:space="preserve">    &lt;item sensor="data5" cat="valuerise" unit=""&gt;166600&lt;/item&gt;</t>
  </si>
  <si>
    <t xml:space="preserve">    &lt;item sensor="data5" cat="valuefall" unit=""&gt;166600&lt;/item&gt;</t>
  </si>
  <si>
    <t xml:space="preserve">    &lt;item sensor="data5" cat="valuesum" unit="num"&gt;72588744.00&lt;/item&gt;</t>
  </si>
  <si>
    <t xml:space="preserve">    &lt;item sensor="data5" cat="valuesum" unit="int"&gt;72588744&lt;/item&gt;</t>
  </si>
  <si>
    <t xml:space="preserve">    &lt;item sensor="data5" cat="valuesumpermin" unit="num"&gt;4.93&lt;/item&gt;</t>
  </si>
  <si>
    <t xml:space="preserve">    &lt;item sensor="data5" cat="valuesumpermin" unit="int"&gt;5&lt;/item&gt;</t>
  </si>
  <si>
    <t xml:space="preserve">    &lt;item sensor="data5" cat="valuedeltasum" unit="num"&gt;242919500.00&lt;/item&gt;</t>
  </si>
  <si>
    <t xml:space="preserve">    &lt;item sensor="data5" cat="valuedeltasum" unit="int"&gt;242919500&lt;/item&gt;</t>
  </si>
  <si>
    <t xml:space="preserve">    &lt;item sensor="data6" cat="value" unit="num"&gt;11.98&lt;/item&gt;</t>
  </si>
  <si>
    <t xml:space="preserve">    &lt;item sensor="data6" cat="value" unit="int"&gt;12&lt;/item&gt;</t>
  </si>
  <si>
    <t xml:space="preserve">    &lt;item sensor="data6" cat="valuemin" unit="num"&gt;-1.00&lt;/item&gt;</t>
  </si>
  <si>
    <t xml:space="preserve">    &lt;item sensor="data6" cat="valuemax" unit="num"&gt;2571.00&lt;/item&gt;</t>
  </si>
  <si>
    <t xml:space="preserve">    &lt;item sensor="data6" cat="valuedelta" unit="num"&gt;-7.00&lt;/item&gt;</t>
  </si>
  <si>
    <t xml:space="preserve">    &lt;item sensor="data6" cat="valuemin" unit="int"&gt;-1&lt;/item&gt;</t>
  </si>
  <si>
    <t xml:space="preserve">    &lt;item sensor="data6" cat="valuemax" unit="int"&gt;2571&lt;/item&gt;</t>
  </si>
  <si>
    <t xml:space="preserve">    &lt;item sensor="data6" cat="valuedelta" unit="int"&gt;-7&lt;/item&gt;</t>
  </si>
  <si>
    <t xml:space="preserve">    &lt;item sensor="data6" cat="valuemin" unit="time"&gt;20180101094029&lt;/item&gt;</t>
  </si>
  <si>
    <t xml:space="preserve">    &lt;item sensor="data6" cat="valuemax" unit="time"&gt;20180413225328&lt;/item&gt;</t>
  </si>
  <si>
    <t xml:space="preserve">    &lt;item sensor="data6" cat="valuerise" unit=""&gt;125536&lt;/item&gt;</t>
  </si>
  <si>
    <t xml:space="preserve">    &lt;item sensor="data6" cat="valuefall" unit=""&gt;125536&lt;/item&gt;</t>
  </si>
  <si>
    <t xml:space="preserve">    &lt;item sensor="data6" cat="valuesum" unit="num"&gt;5179766.00&lt;/item&gt;</t>
  </si>
  <si>
    <t xml:space="preserve">    &lt;item sensor="data6" cat="valuesum" unit="int"&gt;5179766&lt;/item&gt;</t>
  </si>
  <si>
    <t xml:space="preserve">    &lt;item sensor="data6" cat="valuesumpermin" unit="num"&gt;0.35&lt;/item&gt;</t>
  </si>
  <si>
    <t xml:space="preserve">    &lt;item sensor="data6" cat="valuesumpermin" unit="int"&gt;0&lt;/item&gt;</t>
  </si>
  <si>
    <t xml:space="preserve">    &lt;item sensor="data6" cat="valuedeltasum" unit="num"&gt;64160100.00&lt;/item&gt;</t>
  </si>
  <si>
    <t xml:space="preserve">    &lt;item sensor="data6" cat="valuedeltasum" unit="int"&gt;64160100&lt;/item&gt;</t>
  </si>
  <si>
    <t xml:space="preserve">    &lt;item sensor="data7" cat="value" unit="num"&gt;0.55&lt;/item&gt;</t>
  </si>
  <si>
    <t xml:space="preserve">    &lt;item sensor="data7" cat="value" unit="int"&gt;1&lt;/item&gt;</t>
  </si>
  <si>
    <t xml:space="preserve">    &lt;item sensor="data7" cat="valuemin" unit="num"&gt;0.02&lt;/item&gt;</t>
  </si>
  <si>
    <t xml:space="preserve">    &lt;item sensor="data7" cat="valuemax" unit="num"&gt;1.00&lt;/item&gt;</t>
  </si>
  <si>
    <t xml:space="preserve">    &lt;item sensor="data7" cat="valuedelta" unit="num"&gt;-0.97&lt;/item&gt;</t>
  </si>
  <si>
    <t xml:space="preserve">    &lt;item sensor="data7" cat="valuemin" unit="int"&gt;0&lt;/item&gt;</t>
  </si>
  <si>
    <t xml:space="preserve">    &lt;item sensor="data7" cat="valuemax" unit="int"&gt;1&lt;/item&gt;</t>
  </si>
  <si>
    <t xml:space="preserve">    &lt;item sensor="data7" cat="valuedelta" unit="int"&gt;-1&lt;/item&gt;</t>
  </si>
  <si>
    <t xml:space="preserve">    &lt;item sensor="data7" cat="valuemin" unit="time"&gt;20180505174700&lt;/item&gt;</t>
  </si>
  <si>
    <t xml:space="preserve">    &lt;item sensor="data7" cat="valuemax" unit="time"&gt;20180101010000&lt;/item&gt;</t>
  </si>
  <si>
    <t xml:space="preserve">    &lt;item sensor="data7" cat="valuerise" unit=""&gt;2&lt;/item&gt;</t>
  </si>
  <si>
    <t xml:space="preserve">    &lt;item sensor="data7" cat="valuefall" unit=""&gt;2&lt;/item&gt;</t>
  </si>
  <si>
    <t xml:space="preserve">    &lt;item sensor="data7" cat="valuesum" unit="num"&gt;182905.48&lt;/item&gt;</t>
  </si>
  <si>
    <t xml:space="preserve">    &lt;item sensor="data7" cat="valuesum" unit="int"&gt;182905&lt;/item&gt;</t>
  </si>
  <si>
    <t xml:space="preserve">    &lt;item sensor="data7" cat="valuesumpermin" unit="num"&gt;0.01&lt;/item&gt;</t>
  </si>
  <si>
    <t xml:space="preserve">    &lt;item sensor="data7" cat="valuesumpermin" unit="int"&gt;0&lt;/item&gt;</t>
  </si>
  <si>
    <t xml:space="preserve">    &lt;item sensor="data7" cat="valuedeltasum" unit="num"&gt;3.00&lt;/item&gt;</t>
  </si>
  <si>
    <t xml:space="preserve">    &lt;item sensor="data7" cat="valuedeltasum" unit="int"&gt;3&lt;/item&gt;</t>
  </si>
  <si>
    <t xml:space="preserve">  &lt;data timeframe="day1"&gt;</t>
  </si>
  <si>
    <t xml:space="preserve">    &lt;item sensor="th0" cat="tempmin" unit="time"&gt;20180627063247&lt;/item&gt;</t>
  </si>
  <si>
    <t xml:space="preserve">    &lt;item sensor="th0" cat="tempmin" unit="c"&gt;14.6&lt;/item&gt;</t>
  </si>
  <si>
    <t xml:space="preserve">    &lt;item sensor="th0" cat="tempmin" unit="f"&gt;58.3&lt;/item&gt;</t>
  </si>
  <si>
    <t xml:space="preserve">    &lt;item sensor="th0" cat="dewmin" unit="time"&gt;20180627050711&lt;/item&gt;</t>
  </si>
  <si>
    <t xml:space="preserve">    &lt;item sensor="th0" cat="dewmin" unit="c"&gt;12.1&lt;/item&gt;</t>
  </si>
  <si>
    <t xml:space="preserve">    &lt;item sensor="th0" cat="dewmin" unit="f"&gt;53.8&lt;/item&gt;</t>
  </si>
  <si>
    <t xml:space="preserve">    &lt;item sensor="th0" cat="heatindexmin" unit="time"&gt;20180627063247&lt;/item&gt;</t>
  </si>
  <si>
    <t xml:space="preserve">    &lt;item sensor="th0" cat="heatindexmin" unit="c"&gt;14.6&lt;/item&gt;</t>
  </si>
  <si>
    <t xml:space="preserve">    &lt;item sensor="th0" cat="heatindexmin" unit="f"&gt;58.3&lt;/item&gt;</t>
  </si>
  <si>
    <t xml:space="preserve">    &lt;item sensor="th0" cat="humidexmin" unit="time"&gt;20180627063247&lt;/item&gt;</t>
  </si>
  <si>
    <t xml:space="preserve">    &lt;item sensor="th0" cat="humidexmin" unit="c"&gt;17.0&lt;/item&gt;</t>
  </si>
  <si>
    <t xml:space="preserve">    &lt;item sensor="th0" cat="humidexmin" unit="f"&gt;62.6&lt;/item&gt;</t>
  </si>
  <si>
    <t xml:space="preserve">    &lt;item sensor="th0" cat="hummax" unit="time"&gt;20180627060727&lt;/item&gt;</t>
  </si>
  <si>
    <t xml:space="preserve">    &lt;item sensor="th0" cat="hummax" unit="rel"&gt;86.0&lt;/item&gt;</t>
  </si>
  <si>
    <t xml:space="preserve">    &lt;item sensor="th0" cat="hum" unit="trend"&gt;0&lt;/item&gt;</t>
  </si>
  <si>
    <t xml:space="preserve">    &lt;item sensor="rain0" cat="ratemin" unit="time"&gt;20180627000034&lt;/item&gt;</t>
  </si>
  <si>
    <t xml:space="preserve">    &lt;item sensor="rain0" cat="ratemax" unit="time"&gt;20180627000034&lt;/item&gt;</t>
  </si>
  <si>
    <t xml:space="preserve">    &lt;item sensor="rain0" cat="ratemax" unit="mm"&gt;0.0&lt;/item&gt;</t>
  </si>
  <si>
    <t xml:space="preserve">    &lt;item sensor="rain0" cat="ratemax" unit="in"&gt;0.00&lt;/item&gt;</t>
  </si>
  <si>
    <t xml:space="preserve">    &lt;item sensor="rain0" cat="total" unit="mm"&gt;0.00&lt;/item&gt;</t>
  </si>
  <si>
    <t xml:space="preserve">    &lt;item sensor="rain0" cat="total" unit="in"&gt;0.00&lt;/item&gt;</t>
  </si>
  <si>
    <t xml:space="preserve">    &lt;item sensor="rain0" cat="days" unit=""&gt;0&lt;/item&gt;</t>
  </si>
  <si>
    <t xml:space="preserve">    &lt;item sensor="thb0" cat="tempmax" unit="time"&gt;20180627043715&lt;/item&gt;</t>
  </si>
  <si>
    <t xml:space="preserve">    &lt;item sensor="thb0" cat="tempmax" unit="c"&gt;27.3&lt;/item&gt;</t>
  </si>
  <si>
    <t xml:space="preserve">    &lt;item sensor="thb0" cat="tempmax" unit="f"&gt;81.1&lt;/item&gt;</t>
  </si>
  <si>
    <t xml:space="preserve">    &lt;item sensor="thb0" cat="temp" unit="trend"&gt;-1&lt;/item&gt;</t>
  </si>
  <si>
    <t xml:space="preserve">    &lt;item sensor="thb0" cat="dewmin" unit="time"&gt;20180627075613&lt;/item&gt;</t>
  </si>
  <si>
    <t xml:space="preserve">    &lt;item sensor="thb0" cat="dewmax" unit="time"&gt;20180627043715&lt;/item&gt;</t>
  </si>
  <si>
    <t xml:space="preserve">    &lt;item sensor="thb0" cat="dewmin" unit="c"&gt;6.0&lt;/item&gt;</t>
  </si>
  <si>
    <t xml:space="preserve">    &lt;item sensor="thb0" cat="dewmin" unit="f"&gt;42.8&lt;/item&gt;</t>
  </si>
  <si>
    <t xml:space="preserve">    &lt;item sensor="thb0" cat="dewmax" unit="c"&gt;11.7&lt;/item&gt;</t>
  </si>
  <si>
    <t xml:space="preserve">    &lt;item sensor="thb0" cat="dewmax" unit="f"&gt;53.1&lt;/item&gt;</t>
  </si>
  <si>
    <t xml:space="preserve">    &lt;item sensor="thb0" cat="dew" unit="trend"&gt;0&lt;/item&gt;</t>
  </si>
  <si>
    <t xml:space="preserve">    &lt;item sensor="thb0" cat="heatindexmax" unit="time"&gt;20180627043715&lt;/item&gt;</t>
  </si>
  <si>
    <t xml:space="preserve">    &lt;item sensor="thb0" cat="heatindexmax" unit="c"&gt;27.3&lt;/item&gt;</t>
  </si>
  <si>
    <t xml:space="preserve">    &lt;item sensor="thb0" cat="heatindexmax" unit="f"&gt;81.1&lt;/item&gt;</t>
  </si>
  <si>
    <t xml:space="preserve">    &lt;item sensor="thb0" cat="heatindex" unit="trend"&gt;-1&lt;/item&gt;</t>
  </si>
  <si>
    <t xml:space="preserve">    &lt;item sensor="thb0" cat="humidexmax" unit="time"&gt;20180627043715&lt;/item&gt;</t>
  </si>
  <si>
    <t xml:space="preserve">    &lt;item sensor="thb0" cat="humidexmax" unit="c"&gt;29.4&lt;/item&gt;</t>
  </si>
  <si>
    <t xml:space="preserve">    &lt;item sensor="thb0" cat="humidexmax" unit="f"&gt;84.9&lt;/item&gt;</t>
  </si>
  <si>
    <t xml:space="preserve">    &lt;item sensor="thb0" cat="humidex" unit="trend"&gt;-1&lt;/item&gt;</t>
  </si>
  <si>
    <t xml:space="preserve">    &lt;item sensor="thb0" cat="hummin" unit="time"&gt;20180627071715&lt;/item&gt;</t>
  </si>
  <si>
    <t xml:space="preserve">    &lt;item sensor="thb0" cat="hummin" unit="rel"&gt;28.0&lt;/item&gt;</t>
  </si>
  <si>
    <t xml:space="preserve">    &lt;item sensor="thb0" cat="press" unit="psi"&gt;14.03&lt;/item&gt;</t>
  </si>
  <si>
    <t xml:space="preserve">    &lt;item sensor="thb0" cat="press" unit="mmhg"&gt;725.4&lt;/item&gt;</t>
  </si>
  <si>
    <t xml:space="preserve">    &lt;item sensor="thb0" cat="press" unit="inhg"&gt;28.56&lt;/item&gt;</t>
  </si>
  <si>
    <t xml:space="preserve">    &lt;item sensor="thb0" cat="pressmax" unit="time"&gt;20180627000212&lt;/item&gt;</t>
  </si>
  <si>
    <t xml:space="preserve">    &lt;item sensor="thb0" cat="pressmin" unit="psi"&gt;14.02&lt;/item&gt;</t>
  </si>
  <si>
    <t xml:space="preserve">    &lt;item sensor="thb0" cat="pressmax" unit="hpa"&gt;967.8&lt;/item&gt;</t>
  </si>
  <si>
    <t xml:space="preserve">    &lt;item sensor="thb0" cat="pressmax" unit="psi"&gt;14.04&lt;/item&gt;</t>
  </si>
  <si>
    <t xml:space="preserve">    &lt;item sensor="thb0" cat="pressmax" unit="mmhg"&gt;725.8&lt;/item&gt;</t>
  </si>
  <si>
    <t xml:space="preserve">    &lt;item sensor="thb0" cat="pressmax" unit="inhg"&gt;28.58&lt;/item&gt;</t>
  </si>
  <si>
    <t xml:space="preserve">    &lt;item sensor="thb0" cat="press" unit="trend"&gt;0&lt;/item&gt;</t>
  </si>
  <si>
    <t xml:space="preserve">    &lt;item sensor="thb0" cat="pressdelta" unit="psi"&gt;-0.01&lt;/item&gt;</t>
  </si>
  <si>
    <t xml:space="preserve">    &lt;item sensor="thb0" cat="sealevel" unit="hpa"&gt;1017.3&lt;/item&gt;</t>
  </si>
  <si>
    <t xml:space="preserve">    &lt;item sensor="thb0" cat="sealevel" unit="mmhg"&gt;763.0&lt;/item&gt;</t>
  </si>
  <si>
    <t xml:space="preserve">    &lt;item sensor="thb0" cat="sealevelmax" unit="time"&gt;20180627000612&lt;/item&gt;</t>
  </si>
  <si>
    <t xml:space="preserve">    &lt;item sensor="thb0" cat="sealevelmin" unit="psi"&gt;14.75&lt;/item&gt;</t>
  </si>
  <si>
    <t xml:space="preserve">    &lt;item sensor="thb0" cat="sealevelmax" unit="hpa"&gt;1017.9&lt;/item&gt;</t>
  </si>
  <si>
    <t xml:space="preserve">    &lt;item sensor="thb0" cat="sealevelmax" unit="psi"&gt;14.76&lt;/item&gt;</t>
  </si>
  <si>
    <t xml:space="preserve">    &lt;item sensor="thb0" cat="sealevelmax" unit="mmhg"&gt;763.4&lt;/item&gt;</t>
  </si>
  <si>
    <t xml:space="preserve">    &lt;item sensor="thb0" cat="sealevelmax" unit="inhg"&gt;30.06&lt;/item&gt;</t>
  </si>
  <si>
    <t xml:space="preserve">    &lt;item sensor="thb0" cat="seapressdelta" unit="psi"&gt;-0.01&lt;/item&gt;</t>
  </si>
  <si>
    <t xml:space="preserve">    &lt;item sensor="thb0" cat="seapressdelta" unit="inhg"&gt;-0.02&lt;/item&gt;</t>
  </si>
  <si>
    <t xml:space="preserve">    &lt;item sensor="wind0" cat="maxspeeddir" unit="deg"&gt;270.0&lt;/item&gt;</t>
  </si>
  <si>
    <t xml:space="preserve">    &lt;item sensor="wind0" cat="maxspeeddir" unit="de"&gt;W&lt;/item&gt;</t>
  </si>
  <si>
    <t xml:space="preserve">    &lt;item sensor="wind0" cat="maxspeeddir" unit="nl"&gt;W&lt;/item&gt;</t>
  </si>
  <si>
    <t xml:space="preserve">    &lt;item sensor="wind0" cat="maxspeeddir" unit="en"&gt;W&lt;/item&gt;</t>
  </si>
  <si>
    <t xml:space="preserve">    &lt;item sensor="wind0" cat="maindir" unit="deg"&gt;270.0&lt;/item&gt;</t>
  </si>
  <si>
    <t xml:space="preserve">    &lt;item sensor="wind0" cat="maindir" unit="de"&gt;W&lt;/item&gt;</t>
  </si>
  <si>
    <t xml:space="preserve">    &lt;item sensor="wind0" cat="maindir" unit="nl"&gt;W&lt;/item&gt;</t>
  </si>
  <si>
    <t xml:space="preserve">    &lt;item sensor="wind0" cat="maindir" unit="en"&gt;W&lt;/item&gt;</t>
  </si>
  <si>
    <t xml:space="preserve">    &lt;item sensor="wind0" cat="gustspeed" unit="bft"&gt;1.2&lt;/item&gt;</t>
  </si>
  <si>
    <t xml:space="preserve">    &lt;item sensor="wind0" cat="gustspeedmin" unit="time"&gt;20180627002908&lt;/item&gt;</t>
  </si>
  <si>
    <t xml:space="preserve">    &lt;item sensor="wind0" cat="gustspeedmax" unit="time"&gt;20180627003530&lt;/item&gt;</t>
  </si>
  <si>
    <t xml:space="preserve">    &lt;item sensor="wind0" cat="gustspeedmax" unit="deg"&gt;263&lt;/item&gt;</t>
  </si>
  <si>
    <t xml:space="preserve">    &lt;item sensor="wind0" cat="gustspeedmax" unit="ms"&gt;2.7&lt;/item&gt;</t>
  </si>
  <si>
    <t xml:space="preserve">    &lt;item sensor="wind0" cat="gustspeedmax" unit="kmh"&gt;9.7&lt;/item&gt;</t>
  </si>
  <si>
    <t xml:space="preserve">    &lt;item sensor="wind0" cat="gustspeedmax" unit="mph"&gt;6.0&lt;/item&gt;</t>
  </si>
  <si>
    <t xml:space="preserve">    &lt;item sensor="wind0" cat="gustspeedmax" unit="kn"&gt;5.2&lt;/item&gt;</t>
  </si>
  <si>
    <t xml:space="preserve">    &lt;item sensor="wind0" cat="gustspeedmax" unit="bft"&gt;2.2&lt;/item&gt;</t>
  </si>
  <si>
    <t xml:space="preserve">    &lt;item sensor="wind0" cat="gustspeedmax" unit="bftint"&gt;2&lt;/item&gt;</t>
  </si>
  <si>
    <t xml:space="preserve">    &lt;item sensor="wind0" cat="speedmax" unit="time"&gt;20180627012912&lt;/item&gt;</t>
  </si>
  <si>
    <t xml:space="preserve">    &lt;item sensor="wind0" cat="speedmax" unit="deg"&gt;252&lt;/item&gt;</t>
  </si>
  <si>
    <t xml:space="preserve">    &lt;item sensor="wind0" cat="speedmax" unit="ms"&gt;1.8&lt;/item&gt;</t>
  </si>
  <si>
    <t xml:space="preserve">    &lt;item sensor="wind0" cat="speedmax" unit="kmh"&gt;6.5&lt;/item&gt;</t>
  </si>
  <si>
    <t xml:space="preserve">    &lt;item sensor="wind0" cat="speedmax" unit="mph"&gt;4.0&lt;/item&gt;</t>
  </si>
  <si>
    <t xml:space="preserve">    &lt;item sensor="wind0" cat="speedmax" unit="kn"&gt;3.5&lt;/item&gt;</t>
  </si>
  <si>
    <t xml:space="preserve">    &lt;item sensor="wind0" cat="speedmax" unit="bft"&gt;1.7&lt;/item&gt;</t>
  </si>
  <si>
    <t xml:space="preserve">    &lt;item sensor="wind0" cat="speedmax" unit="bftint"&gt;2&lt;/item&gt;</t>
  </si>
  <si>
    <t xml:space="preserve">    &lt;item sensor="wind0" cat="chillmin" unit="time"&gt;20180627050919&lt;/item&gt;</t>
  </si>
  <si>
    <t xml:space="preserve">    &lt;item sensor="wind0" cat="chillmin" unit="c"&gt;14.4&lt;/item&gt;</t>
  </si>
  <si>
    <t xml:space="preserve">    &lt;item sensor="wind0" cat="chillmin" unit="f"&gt;57.9&lt;/item&gt;</t>
  </si>
  <si>
    <t xml:space="preserve">    &lt;item sensor="data0" cat="valuemin" unit="num"&gt;0.14&lt;/item&gt;</t>
  </si>
  <si>
    <t xml:space="preserve">    &lt;item sensor="data0" cat="valuemax" unit="num"&gt;2.42&lt;/item&gt;</t>
  </si>
  <si>
    <t xml:space="preserve">    &lt;item sensor="data0" cat="valuedelta" unit="num"&gt;0.24&lt;/item&gt;</t>
  </si>
  <si>
    <t xml:space="preserve">    &lt;item sensor="data0" cat="valuemax" unit="int"&gt;2&lt;/item&gt;</t>
  </si>
  <si>
    <t xml:space="preserve">    &lt;item sensor="data0" cat="valuedelta" unit="int"&gt;0&lt;/item&gt;</t>
  </si>
  <si>
    <t xml:space="preserve">    &lt;item sensor="data0" cat="valuemin" unit="time"&gt;20180627013000&lt;/item&gt;</t>
  </si>
  <si>
    <t xml:space="preserve">    &lt;item sensor="data0" cat="valuemax" unit="time"&gt;20180627045129&lt;/item&gt;</t>
  </si>
  <si>
    <t xml:space="preserve">    &lt;item sensor="data0" cat="valuesumpermin" unit="int"&gt;1&lt;/item&gt;</t>
  </si>
  <si>
    <t xml:space="preserve">    &lt;item sensor="data1" cat="valuemin" unit="num"&gt;4515236.00&lt;/item&gt;</t>
  </si>
  <si>
    <t xml:space="preserve">    &lt;item sensor="data1" cat="valuemin" unit="int"&gt;4515236&lt;/item&gt;</t>
  </si>
  <si>
    <t xml:space="preserve">    &lt;item sensor="data1" cat="valuemin" unit="time"&gt;20180627000000&lt;/item&gt;</t>
  </si>
  <si>
    <t xml:space="preserve">    &lt;item sensor="data1" cat="valuerise" unit=""&gt;1&lt;/item&gt;</t>
  </si>
  <si>
    <t xml:space="preserve">    &lt;item sensor="data1" cat="valuefall" unit=""&gt;1&lt;/item&gt;</t>
  </si>
  <si>
    <t xml:space="preserve">    &lt;item sensor="data2" cat="valuemin" unit="num"&gt;0.03&lt;/item&gt;</t>
  </si>
  <si>
    <t xml:space="preserve">    &lt;item sensor="data2" cat="valuemax" unit="num"&gt;0.04&lt;/item&gt;</t>
  </si>
  <si>
    <t xml:space="preserve">    &lt;item sensor="data2" cat="valuedelta" unit="num"&gt;0.01&lt;/item&gt;</t>
  </si>
  <si>
    <t xml:space="preserve">    &lt;item sensor="data2" cat="valuemin" unit="time"&gt;20180627000000&lt;/item&gt;</t>
  </si>
  <si>
    <t xml:space="preserve">    &lt;item sensor="data2" cat="valuemax" unit="time"&gt;20180627001528&lt;/item&gt;</t>
  </si>
  <si>
    <t xml:space="preserve">    &lt;item sensor="data2" cat="valuerise" unit=""&gt;2&lt;/item&gt;</t>
  </si>
  <si>
    <t xml:space="preserve">    &lt;item sensor="data2" cat="valuefall" unit=""&gt;2&lt;/item&gt;</t>
  </si>
  <si>
    <t xml:space="preserve">    &lt;item sensor="data2" cat="valuesumpermin" unit="num"&gt;0.03&lt;/item&gt;</t>
  </si>
  <si>
    <t xml:space="preserve">    &lt;item sensor="data2" cat="valuedeltasum" unit="num"&gt;2.00&lt;/item&gt;</t>
  </si>
  <si>
    <t xml:space="preserve">    &lt;item sensor="data2" cat="valuedeltasum" unit="int"&gt;2&lt;/item&gt;</t>
  </si>
  <si>
    <t xml:space="preserve">    &lt;item sensor="data3" cat="valuemax" unit="num"&gt;0.79&lt;/item&gt;</t>
  </si>
  <si>
    <t xml:space="preserve">    &lt;item sensor="data3" cat="valuedelta" unit="num"&gt;0.00&lt;/item&gt;</t>
  </si>
  <si>
    <t xml:space="preserve">    &lt;item sensor="data3" cat="valuemin" unit="time"&gt;20180627000000&lt;/item&gt;</t>
  </si>
  <si>
    <t xml:space="preserve">    &lt;item sensor="data3" cat="valuemax" unit="time"&gt;20180627000000&lt;/item&gt;</t>
  </si>
  <si>
    <t xml:space="preserve">    &lt;item sensor="data3" cat="valuesumpermin" unit="int"&gt;1&lt;/item&gt;</t>
  </si>
  <si>
    <t xml:space="preserve">    &lt;item sensor="data4" cat="valuemin" unit="time"&gt;20180627000000&lt;/item&gt;</t>
  </si>
  <si>
    <t xml:space="preserve">    &lt;item sensor="data4" cat="valuemax" unit="time"&gt;20180627000000&lt;/item&gt;</t>
  </si>
  <si>
    <t xml:space="preserve">    &lt;item sensor="data5" cat="value" unit="int"&gt;149&lt;/item&gt;</t>
  </si>
  <si>
    <t xml:space="preserve">    &lt;item sensor="data5" cat="valuemin" unit="num"&gt;137.00&lt;/item&gt;</t>
  </si>
  <si>
    <t xml:space="preserve">    &lt;item sensor="data5" cat="valuemax" unit="num"&gt;191.00&lt;/item&gt;</t>
  </si>
  <si>
    <t xml:space="preserve">    &lt;item sensor="data5" cat="valuemin" unit="int"&gt;137&lt;/item&gt;</t>
  </si>
  <si>
    <t xml:space="preserve">    &lt;item sensor="data5" cat="valuemax" unit="int"&gt;191&lt;/item&gt;</t>
  </si>
  <si>
    <t xml:space="preserve">    &lt;item sensor="data5" cat="valuemin" unit="time"&gt;20180627000000&lt;/item&gt;</t>
  </si>
  <si>
    <t xml:space="preserve">    &lt;item sensor="data5" cat="valuemax" unit="time"&gt;20180627001528&lt;/item&gt;</t>
  </si>
  <si>
    <t xml:space="preserve">    &lt;item sensor="data6" cat="valuemin" unit="num"&gt;1.00&lt;/item&gt;</t>
  </si>
  <si>
    <t xml:space="preserve">    &lt;item sensor="data6" cat="valuemax" unit="num"&gt;1.00&lt;/item&gt;</t>
  </si>
  <si>
    <t xml:space="preserve">    &lt;item sensor="data6" cat="valuedelta" unit="num"&gt;0.00&lt;/item&gt;</t>
  </si>
  <si>
    <t xml:space="preserve">    &lt;item sensor="data6" cat="valuemin" unit="int"&gt;1&lt;/item&gt;</t>
  </si>
  <si>
    <t xml:space="preserve">    &lt;item sensor="data6" cat="valuemax" unit="int"&gt;1&lt;/item&gt;</t>
  </si>
  <si>
    <t xml:space="preserve">    &lt;item sensor="data6" cat="valuedelta" unit="int"&gt;0&lt;/item&gt;</t>
  </si>
  <si>
    <t xml:space="preserve">    &lt;item sensor="data6" cat="valuemin" unit="time"&gt;20180627000000&lt;/item&gt;</t>
  </si>
  <si>
    <t xml:space="preserve">    &lt;item sensor="data6" cat="valuemax" unit="time"&gt;20180627000000&lt;/item&gt;</t>
  </si>
  <si>
    <t xml:space="preserve">    &lt;item sensor="data6" cat="valuerise" unit=""&gt;0&lt;/item&gt;</t>
  </si>
  <si>
    <t xml:space="preserve">    &lt;item sensor="data6" cat="valuefall" unit=""&gt;0&lt;/item&gt;</t>
  </si>
  <si>
    <t xml:space="preserve">    &lt;item sensor="data6" cat="valuedeltasum" unit="num"&gt;0.00&lt;/item&gt;</t>
  </si>
  <si>
    <t xml:space="preserve">    &lt;item sensor="data6" cat="valuedeltasum" unit="int"&gt;0&lt;/item&gt;</t>
  </si>
  <si>
    <t xml:space="preserve">    &lt;item sensor="data7" cat="valuemin" unit="num"&gt;0.03&lt;/item&gt;</t>
  </si>
  <si>
    <t xml:space="preserve">    &lt;item sensor="data7" cat="valuemax" unit="num"&gt;0.03&lt;/item&gt;</t>
  </si>
  <si>
    <t xml:space="preserve">    &lt;item sensor="data7" cat="valuedelta" unit="num"&gt;0.00&lt;/item&gt;</t>
  </si>
  <si>
    <t xml:space="preserve">    &lt;item sensor="data7" cat="valuemax" unit="int"&gt;0&lt;/item&gt;</t>
  </si>
  <si>
    <t xml:space="preserve">    &lt;item sensor="data7" cat="valuedelta" unit="int"&gt;0&lt;/item&gt;</t>
  </si>
  <si>
    <t xml:space="preserve">    &lt;item sensor="data7" cat="valuemin" unit="time"&gt;20180627000000&lt;/item&gt;</t>
  </si>
  <si>
    <t xml:space="preserve">    &lt;item sensor="data7" cat="valuemax" unit="time"&gt;20180627000000&lt;/item&gt;</t>
  </si>
  <si>
    <t xml:space="preserve">    &lt;item sensor="data7" cat="valuerise" unit=""&gt;0&lt;/item&gt;</t>
  </si>
  <si>
    <t xml:space="preserve">    &lt;item sensor="data7" cat="valuefall" unit=""&gt;0&lt;/item&gt;</t>
  </si>
  <si>
    <t xml:space="preserve">    &lt;item sensor="data7" cat="valuedeltasum" unit="num"&gt;0.00&lt;/item&gt;</t>
  </si>
  <si>
    <t xml:space="preserve">    &lt;item sensor="data7" cat="valuedeltasum" unit="int"&gt;0&lt;/item&gt;</t>
  </si>
  <si>
    <t xml:space="preserve">  &lt;data timeframe="hour1"&gt;</t>
  </si>
  <si>
    <t xml:space="preserve">    &lt;item sensor="thb0" cat="temp" unit="trend"&gt;0&lt;/item&gt;</t>
  </si>
  <si>
    <t xml:space="preserve">    &lt;item sensor="thb0" cat="heatindex" unit="trend"&gt;0&lt;/item&gt;</t>
  </si>
  <si>
    <t xml:space="preserve">    &lt;item sensor="thb0" cat="humidex" unit="trend"&gt;0&lt;/item&gt;</t>
  </si>
  <si>
    <t xml:space="preserve">    &lt;item sensor="thb0" cat="pressdelta" unit="psi"&gt;-0.00&lt;/item&gt;</t>
  </si>
  <si>
    <t xml:space="preserve">    &lt;item sensor="thb0" cat="pressdelta" unit="mmhg"&gt;-0.2&lt;/item&gt;</t>
  </si>
  <si>
    <t xml:space="preserve">    &lt;item sensor="thb0" cat="pressdelta" unit="inhg"&gt;-0.01&lt;/item&gt;</t>
  </si>
  <si>
    <t xml:space="preserve">    &lt;item sensor="thb0" cat="sealevelmax" unit="inhg"&gt;30.04&lt;/item&gt;</t>
  </si>
  <si>
    <t xml:space="preserve">    &lt;item sensor="thb0" cat="seapressdelta" unit="psi"&gt;-0.00&lt;/item&gt;</t>
  </si>
  <si>
    <t xml:space="preserve">    &lt;item sensor="wind0" cat="gustspeed" unit="bft"&gt;1.1&lt;/item&gt;</t>
  </si>
  <si>
    <t xml:space="preserve">    &lt;item sensor="wind0" cat="speed" unit="ms"&gt;1.0&lt;/item&gt;</t>
  </si>
  <si>
    <t xml:space="preserve">    &lt;item sensor="wind0" cat="speed" unit="mph"&gt;2.2&lt;/item&gt;</t>
  </si>
  <si>
    <t xml:space="preserve">    &lt;item sensor="wind0" cat="speed" unit="kn"&gt;1.9&lt;/item&gt;</t>
  </si>
  <si>
    <t xml:space="preserve">    &lt;item sensor="wind0" cat="speedmax" unit="bftint"&gt;1&lt;/item&gt;</t>
  </si>
  <si>
    <t xml:space="preserve">    &lt;item sensor="data2" cat="valuemin" unit="num"&gt;0.04&lt;/item&gt;</t>
  </si>
  <si>
    <t xml:space="preserve">    &lt;item sensor="data2" cat="valuedelta" unit="num"&gt;0.00&lt;/item&gt;</t>
  </si>
  <si>
    <t xml:space="preserve">    &lt;item sensor="data2" cat="valuerise" unit=""&gt;0&lt;/item&gt;</t>
  </si>
  <si>
    <t xml:space="preserve">    &lt;item sensor="data2" cat="valuefall" unit=""&gt;0&lt;/item&gt;</t>
  </si>
  <si>
    <t xml:space="preserve">    &lt;item sensor="data2" cat="valuedeltasum" unit="num"&gt;0.00&lt;/item&gt;</t>
  </si>
  <si>
    <t xml:space="preserve">    &lt;item sensor="data2" cat="valuedeltasum" unit="int"&gt;0&lt;/item&gt;</t>
  </si>
  <si>
    <t xml:space="preserve">    &lt;item sensor="data6" cat="valuesumpermin" unit="int"&gt;1&lt;/item&gt;</t>
  </si>
  <si>
    <t xml:space="preserve">    &lt;item sensor="data7" cat="valuesumpermin" unit="num"&gt;0.05&lt;/item&gt;</t>
  </si>
  <si>
    <t xml:space="preserve">  &lt;data timeframe="last15m"&gt;</t>
  </si>
  <si>
    <t xml:space="preserve">    &lt;item sensor="th0" cat="temp" unit="trend"&gt;0&lt;/item&gt;</t>
  </si>
  <si>
    <t xml:space="preserve">    &lt;item sensor="th0" cat="dew" unit="trend"&gt;0&lt;/item&gt;</t>
  </si>
  <si>
    <t xml:space="preserve">    &lt;item sensor="th0" cat="heatindex" unit="trend"&gt;0&lt;/item&gt;</t>
  </si>
  <si>
    <t xml:space="preserve">    &lt;item sensor="thb0" cat="hum" unit="trend"&gt;0&lt;/item&gt;</t>
  </si>
  <si>
    <t xml:space="preserve">    &lt;item sensor="thb0" cat="pressmax" unit="psi"&gt;14.02&lt;/item&gt;</t>
  </si>
  <si>
    <t xml:space="preserve">    &lt;item sensor="thb0" cat="pressmax" unit="mmhg"&gt;725.2&lt;/item&gt;</t>
  </si>
  <si>
    <t xml:space="preserve">    &lt;item sensor="thb0" cat="sealevelmax" unit="hpa"&gt;1017.2&lt;/item&gt;</t>
  </si>
  <si>
    <t xml:space="preserve">    &lt;item sensor="thb0" cat="sealevelmax" unit="psi"&gt;14.75&lt;/item&gt;</t>
  </si>
  <si>
    <t xml:space="preserve">    &lt;item sensor="thb0" cat="sealevelmax" unit="mmhg"&gt;762.9&lt;/item&gt;</t>
  </si>
  <si>
    <t xml:space="preserve">    &lt;item sensor="data0" cat="valuesumpermin" unit="num"&gt;0.00&lt;/item&gt;</t>
  </si>
  <si>
    <t xml:space="preserve">    &lt;item sensor="data2" cat="valuesum" unit="int"&gt;1&lt;/item&gt;</t>
  </si>
  <si>
    <t xml:space="preserve">    &lt;item sensor="data3" cat="valuesumpermin" unit="num"&gt;0.00&lt;/item&gt;</t>
  </si>
  <si>
    <t xml:space="preserve">    &lt;item sensor="data5" cat="value" unit="int"&gt;148&lt;/item&gt;</t>
  </si>
  <si>
    <t xml:space="preserve">    &lt;item sensor="data5" cat="valuedelta" unit="num"&gt;-22.00&lt;/item&gt;</t>
  </si>
  <si>
    <t xml:space="preserve">    &lt;item sensor="data5" cat="valuedelta" unit="int"&gt;-22&lt;/item&gt;</t>
  </si>
  <si>
    <t xml:space="preserve">    &lt;item sensor="data5" cat="valuesumpermin" unit="num"&gt;0.00&lt;/item&gt;</t>
  </si>
  <si>
    <t xml:space="preserve">    &lt;item sensor="data5" cat="valuesumpermin" unit="int"&gt;0&lt;/item&gt;</t>
  </si>
  <si>
    <t xml:space="preserve">    &lt;item sensor="data6" cat="valuesumpermin" unit="num"&gt;0.00&lt;/item&gt;</t>
  </si>
  <si>
    <t xml:space="preserve">    &lt;item sensor="data7" cat="valuesum" unit="int"&gt;1&lt;/item&gt;</t>
  </si>
  <si>
    <t xml:space="preserve">    &lt;item sensor="data7" cat="valuesumpermin" unit="num"&gt;0.00&lt;/item&gt;</t>
  </si>
  <si>
    <t xml:space="preserve">  &lt;data timeframe="last24h"&gt;</t>
  </si>
  <si>
    <t xml:space="preserve">    &lt;item sensor="th0" cat="tempmax" unit="time"&gt;20180626155441&lt;/item&gt;</t>
  </si>
  <si>
    <t xml:space="preserve">    &lt;item sensor="th0" cat="tempmax" unit="c"&gt;30.7&lt;/item&gt;</t>
  </si>
  <si>
    <t xml:space="preserve">    &lt;item sensor="th0" cat="tempmax" unit="f"&gt;87.3&lt;/item&gt;</t>
  </si>
  <si>
    <t xml:space="preserve">    &lt;item sensor="th0" cat="temp" unit="trend"&gt;-1&lt;/item&gt;</t>
  </si>
  <si>
    <t xml:space="preserve">    &lt;item sensor="th0" cat="dew" unit="c"&gt;13.2&lt;/item&gt;</t>
  </si>
  <si>
    <t xml:space="preserve">    &lt;item sensor="th0" cat="dew" unit="f"&gt;55.8&lt;/item&gt;</t>
  </si>
  <si>
    <t xml:space="preserve">    &lt;item sensor="th0" cat="dewmin" unit="time"&gt;20180626113521&lt;/item&gt;</t>
  </si>
  <si>
    <t xml:space="preserve">    &lt;item sensor="th0" cat="dewmin" unit="c"&gt;11.8&lt;/item&gt;</t>
  </si>
  <si>
    <t xml:space="preserve">    &lt;item sensor="th0" cat="dewmin" unit="f"&gt;53.2&lt;/item&gt;</t>
  </si>
  <si>
    <t xml:space="preserve">    &lt;item sensor="th0" cat="heatindexmax" unit="time"&gt;20180626155441&lt;/item&gt;</t>
  </si>
  <si>
    <t xml:space="preserve">    &lt;item sensor="th0" cat="heatindexmax" unit="c"&gt;30.7&lt;/item&gt;</t>
  </si>
  <si>
    <t xml:space="preserve">    &lt;item sensor="th0" cat="heatindexmax" unit="f"&gt;87.3&lt;/item&gt;</t>
  </si>
  <si>
    <t xml:space="preserve">    &lt;item sensor="th0" cat="heatindex" unit="trend"&gt;-1&lt;/item&gt;</t>
  </si>
  <si>
    <t xml:space="preserve">    &lt;item sensor="th0" cat="humidexmax" unit="time"&gt;20180626155441&lt;/item&gt;</t>
  </si>
  <si>
    <t xml:space="preserve">    &lt;item sensor="th0" cat="humidexmax" unit="c"&gt;34.2&lt;/item&gt;</t>
  </si>
  <si>
    <t xml:space="preserve">    &lt;item sensor="th0" cat="humidexmax" unit="f"&gt;93.6&lt;/item&gt;</t>
  </si>
  <si>
    <t xml:space="preserve">    &lt;item sensor="th0" cat="humidex" unit="trend"&gt;-1&lt;/item&gt;</t>
  </si>
  <si>
    <t xml:space="preserve">    &lt;item sensor="th0" cat="hummin" unit="time"&gt;20180626141647&lt;/item&gt;</t>
  </si>
  <si>
    <t xml:space="preserve">    &lt;item sensor="th0" cat="hummin" unit="rel"&gt;35.0&lt;/item&gt;</t>
  </si>
  <si>
    <t xml:space="preserve">    &lt;item sensor="thb0" cat="temp" unit="c"&gt;25.1&lt;/item&gt;</t>
  </si>
  <si>
    <t xml:space="preserve">    &lt;item sensor="thb0" cat="temp" unit="f"&gt;77.2&lt;/item&gt;</t>
  </si>
  <si>
    <t xml:space="preserve">    &lt;item sensor="thb0" cat="heatindex" unit="c"&gt;25.1&lt;/item&gt;</t>
  </si>
  <si>
    <t xml:space="preserve">    &lt;item sensor="thb0" cat="heatindex" unit="f"&gt;77.2&lt;/item&gt;</t>
  </si>
  <si>
    <t xml:space="preserve">    &lt;item sensor="thb0" cat="humidex" unit="c"&gt;26.5&lt;/item&gt;</t>
  </si>
  <si>
    <t xml:space="preserve">    &lt;item sensor="thb0" cat="humidex" unit="f"&gt;79.6&lt;/item&gt;</t>
  </si>
  <si>
    <t xml:space="preserve">    &lt;item sensor="thb0" cat="humidexmin" unit="time"&gt;20180626191615&lt;/item&gt;</t>
  </si>
  <si>
    <t xml:space="preserve">    &lt;item sensor="thb0" cat="humidexmin" unit="c"&gt;23.8&lt;/item&gt;</t>
  </si>
  <si>
    <t xml:space="preserve">    &lt;item sensor="thb0" cat="humidexmin" unit="f"&gt;74.8&lt;/item&gt;</t>
  </si>
  <si>
    <t xml:space="preserve">    &lt;item sensor="thb0" cat="press" unit="hpa"&gt;966.5&lt;/item&gt;</t>
  </si>
  <si>
    <t xml:space="preserve">    &lt;item sensor="thb0" cat="press" unit="mmhg"&gt;724.9&lt;/item&gt;</t>
  </si>
  <si>
    <t xml:space="preserve">    &lt;item sensor="thb0" cat="press" unit="inhg"&gt;28.54&lt;/item&gt;</t>
  </si>
  <si>
    <t xml:space="preserve">    &lt;item sensor="thb0" cat="pressmin" unit="time"&gt;20180626163115&lt;/item&gt;</t>
  </si>
  <si>
    <t xml:space="preserve">    &lt;item sensor="thb0" cat="pressmax" unit="time"&gt;20180626230116&lt;/item&gt;</t>
  </si>
  <si>
    <t xml:space="preserve">    &lt;item sensor="thb0" cat="pressmin" unit="hpa"&gt;964.7&lt;/item&gt;</t>
  </si>
  <si>
    <t xml:space="preserve">    &lt;item sensor="thb0" cat="pressmin" unit="psi"&gt;13.99&lt;/item&gt;</t>
  </si>
  <si>
    <t xml:space="preserve">    &lt;item sensor="thb0" cat="pressmin" unit="mmhg"&gt;723.5&lt;/item&gt;</t>
  </si>
  <si>
    <t xml:space="preserve">    &lt;item sensor="thb0" cat="pressmin" unit="inhg"&gt;28.49&lt;/item&gt;</t>
  </si>
  <si>
    <t xml:space="preserve">    &lt;item sensor="thb0" cat="pressmax" unit="hpa"&gt;967.9&lt;/item&gt;</t>
  </si>
  <si>
    <t xml:space="preserve">    &lt;item sensor="thb0" cat="pressmax" unit="mmhg"&gt;725.9&lt;/item&gt;</t>
  </si>
  <si>
    <t xml:space="preserve">    &lt;item sensor="thb0" cat="sealevel" unit="hpa"&gt;1016.5&lt;/item&gt;</t>
  </si>
  <si>
    <t xml:space="preserve">    &lt;item sensor="thb0" cat="sealevel" unit="psi"&gt;14.74&lt;/item&gt;</t>
  </si>
  <si>
    <t xml:space="preserve">    &lt;item sensor="thb0" cat="sealevel" unit="mmhg"&gt;762.4&lt;/item&gt;</t>
  </si>
  <si>
    <t xml:space="preserve">    &lt;item sensor="thb0" cat="sealevel" unit="inhg"&gt;30.02&lt;/item&gt;</t>
  </si>
  <si>
    <t xml:space="preserve">    &lt;item sensor="thb0" cat="sealevelmin" unit="time"&gt;20180626163115&lt;/item&gt;</t>
  </si>
  <si>
    <t xml:space="preserve">    &lt;item sensor="thb0" cat="sealevelmax" unit="time"&gt;20180626225216&lt;/item&gt;</t>
  </si>
  <si>
    <t xml:space="preserve">    &lt;item sensor="thb0" cat="sealevelmin" unit="hpa"&gt;1014.6&lt;/item&gt;</t>
  </si>
  <si>
    <t xml:space="preserve">    &lt;item sensor="thb0" cat="sealevelmin" unit="psi"&gt;14.72&lt;/item&gt;</t>
  </si>
  <si>
    <t xml:space="preserve">    &lt;item sensor="thb0" cat="sealevelmin" unit="mmhg"&gt;761.0&lt;/item&gt;</t>
  </si>
  <si>
    <t xml:space="preserve">    &lt;item sensor="thb0" cat="sealevelmin" unit="inhg"&gt;29.96&lt;/item&gt;</t>
  </si>
  <si>
    <t xml:space="preserve">    &lt;item sensor="wind0" cat="maxspeeddir" unit="deg"&gt;157.5&lt;/item&gt;</t>
  </si>
  <si>
    <t xml:space="preserve">    &lt;item sensor="wind0" cat="maxspeeddir" unit="de"&gt;SSO&lt;/item&gt;</t>
  </si>
  <si>
    <t xml:space="preserve">    &lt;item sensor="wind0" cat="maxspeeddir" unit="nl"&gt;ZZO&lt;/item&gt;</t>
  </si>
  <si>
    <t xml:space="preserve">    &lt;item sensor="wind0" cat="maxspeeddir" unit="en"&gt;SSE&lt;/item&gt;</t>
  </si>
  <si>
    <t xml:space="preserve">    &lt;item sensor="wind0" cat="gustspeed" unit="ms"&gt;1.2&lt;/item&gt;</t>
  </si>
  <si>
    <t xml:space="preserve">    &lt;item sensor="wind0" cat="gustspeed" unit="kmh"&gt;4.2&lt;/item&gt;</t>
  </si>
  <si>
    <t xml:space="preserve">    &lt;item sensor="wind0" cat="gustspeed" unit="mph"&gt;2.6&lt;/item&gt;</t>
  </si>
  <si>
    <t xml:space="preserve">    &lt;item sensor="wind0" cat="gustspeed" unit="kn"&gt;2.3&lt;/item&gt;</t>
  </si>
  <si>
    <t xml:space="preserve">    &lt;item sensor="wind0" cat="gustspeedmax" unit="time"&gt;20180626181513&lt;/item&gt;</t>
  </si>
  <si>
    <t xml:space="preserve">    &lt;item sensor="wind0" cat="gustspeedmax" unit="deg"&gt;167&lt;/item&gt;</t>
  </si>
  <si>
    <t xml:space="preserve">    &lt;item sensor="wind0" cat="gustspeedmax" unit="ms"&gt;7.6&lt;/item&gt;</t>
  </si>
  <si>
    <t xml:space="preserve">    &lt;item sensor="wind0" cat="gustspeedmax" unit="kmh"&gt;27.4&lt;/item&gt;</t>
  </si>
  <si>
    <t xml:space="preserve">    &lt;item sensor="wind0" cat="gustspeedmax" unit="mph"&gt;17.0&lt;/item&gt;</t>
  </si>
  <si>
    <t xml:space="preserve">    &lt;item sensor="wind0" cat="gustspeedmax" unit="kn"&gt;14.8&lt;/item&gt;</t>
  </si>
  <si>
    <t xml:space="preserve">    &lt;item sensor="wind0" cat="gustspeedmax" unit="bft"&gt;4.4&lt;/item&gt;</t>
  </si>
  <si>
    <t xml:space="preserve">    &lt;item sensor="wind0" cat="gustspeedmax" unit="bftint"&gt;4&lt;/item&gt;</t>
  </si>
  <si>
    <t xml:space="preserve">    &lt;item sensor="wind0" cat="speed" unit="ms"&gt;1.2&lt;/item&gt;</t>
  </si>
  <si>
    <t xml:space="preserve">    &lt;item sensor="wind0" cat="speed" unit="kmh"&gt;4.2&lt;/item&gt;</t>
  </si>
  <si>
    <t xml:space="preserve">    &lt;item sensor="wind0" cat="speed" unit="mph"&gt;2.6&lt;/item&gt;</t>
  </si>
  <si>
    <t xml:space="preserve">    &lt;item sensor="wind0" cat="speed" unit="kn"&gt;2.3&lt;/item&gt;</t>
  </si>
  <si>
    <t xml:space="preserve">    &lt;item sensor="wind0" cat="speedmax" unit="time"&gt;20180626123815&lt;/item&gt;</t>
  </si>
  <si>
    <t xml:space="preserve">    &lt;item sensor="wind0" cat="speedmax" unit="deg"&gt;117&lt;/item&gt;</t>
  </si>
  <si>
    <t xml:space="preserve">    &lt;item sensor="wind0" cat="speedmax" unit="ms"&gt;2.7&lt;/item&gt;</t>
  </si>
  <si>
    <t xml:space="preserve">    &lt;item sensor="wind0" cat="speedmax" unit="kmh"&gt;9.7&lt;/item&gt;</t>
  </si>
  <si>
    <t xml:space="preserve">    &lt;item sensor="wind0" cat="speedmax" unit="mph"&gt;6.0&lt;/item&gt;</t>
  </si>
  <si>
    <t xml:space="preserve">    &lt;item sensor="wind0" cat="speedmax" unit="kn"&gt;5.2&lt;/item&gt;</t>
  </si>
  <si>
    <t xml:space="preserve">    &lt;item sensor="wind0" cat="speedmax" unit="bft"&gt;2.2&lt;/item&gt;</t>
  </si>
  <si>
    <t xml:space="preserve">    &lt;item sensor="wind0" cat="chillmax" unit="time"&gt;20180626155441&lt;/item&gt;</t>
  </si>
  <si>
    <t xml:space="preserve">    &lt;item sensor="wind0" cat="chillmax" unit="c"&gt;30.7&lt;/item&gt;</t>
  </si>
  <si>
    <t xml:space="preserve">    &lt;item sensor="wind0" cat="chillmax" unit="f"&gt;87.3&lt;/item&gt;</t>
  </si>
  <si>
    <t xml:space="preserve">    &lt;item sensor="data0" cat="value" unit="num"&gt;0.71&lt;/item&gt;</t>
  </si>
  <si>
    <t xml:space="preserve">    &lt;item sensor="data0" cat="valuemin" unit="num"&gt;0.13&lt;/item&gt;</t>
  </si>
  <si>
    <t xml:space="preserve">    &lt;item sensor="data0" cat="valuemin" unit="time"&gt;20180626151001&lt;/item&gt;</t>
  </si>
  <si>
    <t xml:space="preserve">    &lt;item sensor="data5" cat="valuemax" unit="num"&gt;192.00&lt;/item&gt;</t>
  </si>
  <si>
    <t xml:space="preserve">    &lt;item sensor="data5" cat="valuemax" unit="int"&gt;192&lt;/item&gt;</t>
  </si>
  <si>
    <t xml:space="preserve">    &lt;item sensor="data5" cat="valuemax" unit="time"&gt;20180626121529&lt;/item&gt;</t>
  </si>
  <si>
    <t xml:space="preserve">    &lt;item sensor="data5" cat="valuesumpermin" unit="num"&gt;0.03&lt;/item&gt;</t>
  </si>
  <si>
    <t xml:space="preserve">    &lt;item sensor="data7" cat="valuesum" unit="int"&gt;86&lt;/item&gt;</t>
  </si>
  <si>
    <t xml:space="preserve">  &lt;data timeframe="last60m"&gt;</t>
  </si>
  <si>
    <t xml:space="preserve">    &lt;item sensor="thb0" cat="pressdelta" unit="hpa"&gt;-0.2&lt;/item&gt;</t>
  </si>
  <si>
    <t xml:space="preserve">    &lt;item sensor="data0" cat="valuerise" unit=""&gt;35&lt;/item&gt;</t>
  </si>
  <si>
    <t xml:space="preserve">    &lt;item sensor="data0" cat="valuefall" unit=""&gt;35&lt;/item&gt;</t>
  </si>
  <si>
    <t xml:space="preserve">    &lt;item sensor="data2" cat="valuesum" unit="int"&gt;5&lt;/item&gt;</t>
  </si>
  <si>
    <t xml:space="preserve">  &lt;data timeframe="month1"&gt;</t>
  </si>
  <si>
    <t xml:space="preserve">    &lt;item sensor="date0" cat="date" unit="utc"&gt;20180627041600&lt;/item&gt;</t>
  </si>
  <si>
    <t xml:space="preserve">    &lt;item sensor="date0" cat="date" unit="local"&gt;20180627061600&lt;/item&gt;</t>
  </si>
  <si>
    <t xml:space="preserve">    &lt;item sensor="th0" cat="temp" unit="c"&gt;19.8&lt;/item&gt;</t>
  </si>
  <si>
    <t xml:space="preserve">    &lt;item sensor="th0" cat="temp" unit="f"&gt;67.6&lt;/item&gt;</t>
  </si>
  <si>
    <t xml:space="preserve">    &lt;item sensor="th0" cat="tempmin" unit="time"&gt;20180614062331&lt;/item&gt;</t>
  </si>
  <si>
    <t xml:space="preserve">    &lt;item sensor="th0" cat="tempmin" unit="c"&gt;9.1&lt;/item&gt;</t>
  </si>
  <si>
    <t xml:space="preserve">    &lt;item sensor="th0" cat="tempmin" unit="f"&gt;48.4&lt;/item&gt;</t>
  </si>
  <si>
    <t xml:space="preserve">    &lt;item sensor="th0" cat="tempdelta" unit="c"&gt;-0.3&lt;/item&gt;</t>
  </si>
  <si>
    <t xml:space="preserve">    &lt;item sensor="th0" cat="tempdelta" unit="f"&gt;-0.5&lt;/item&gt;</t>
  </si>
  <si>
    <t xml:space="preserve">    &lt;item sensor="th0" cat="dew" unit="c"&gt;12.7&lt;/item&gt;</t>
  </si>
  <si>
    <t xml:space="preserve">    &lt;item sensor="th0" cat="dew" unit="f"&gt;54.9&lt;/item&gt;</t>
  </si>
  <si>
    <t xml:space="preserve">    &lt;item sensor="th0" cat="dewmin" unit="time"&gt;20180613191734&lt;/item&gt;</t>
  </si>
  <si>
    <t xml:space="preserve">    &lt;item sensor="th0" cat="dewmin" unit="c"&gt;2.7&lt;/item&gt;</t>
  </si>
  <si>
    <t xml:space="preserve">    &lt;item sensor="th0" cat="dewmin" unit="f"&gt;36.9&lt;/item&gt;</t>
  </si>
  <si>
    <t xml:space="preserve">    &lt;item sensor="th0" cat="dewdelta" unit="c"&gt;-0.1&lt;/item&gt;</t>
  </si>
  <si>
    <t xml:space="preserve">    &lt;item sensor="th0" cat="dewdelta" unit="f"&gt;-0.2&lt;/item&gt;</t>
  </si>
  <si>
    <t xml:space="preserve">    &lt;item sensor="th0" cat="heatindex" unit="c"&gt;19.8&lt;/item&gt;</t>
  </si>
  <si>
    <t xml:space="preserve">    &lt;item sensor="th0" cat="heatindex" unit="f"&gt;67.6&lt;/item&gt;</t>
  </si>
  <si>
    <t xml:space="preserve">    &lt;item sensor="th0" cat="heatindexmin" unit="time"&gt;20180614062331&lt;/item&gt;</t>
  </si>
  <si>
    <t xml:space="preserve">    &lt;item sensor="th0" cat="heatindexmin" unit="c"&gt;9.1&lt;/item&gt;</t>
  </si>
  <si>
    <t xml:space="preserve">    &lt;item sensor="th0" cat="heatindexmin" unit="f"&gt;48.4&lt;/item&gt;</t>
  </si>
  <si>
    <t xml:space="preserve">    &lt;item sensor="th0" cat="heatindexdelta" unit="c"&gt;-0.3&lt;/item&gt;</t>
  </si>
  <si>
    <t xml:space="preserve">    &lt;item sensor="th0" cat="heatindexdelta" unit="f"&gt;-0.5&lt;/item&gt;</t>
  </si>
  <si>
    <t xml:space="preserve">    &lt;item sensor="th0" cat="humidex" unit="c"&gt;22.5&lt;/item&gt;</t>
  </si>
  <si>
    <t xml:space="preserve">    &lt;item sensor="th0" cat="humidex" unit="f"&gt;72.4&lt;/item&gt;</t>
  </si>
  <si>
    <t xml:space="preserve">    &lt;item sensor="th0" cat="humidexmin" unit="time"&gt;20180614050925&lt;/item&gt;</t>
  </si>
  <si>
    <t xml:space="preserve">    &lt;item sensor="th0" cat="humidexmin" unit="c"&gt;9.1&lt;/item&gt;</t>
  </si>
  <si>
    <t xml:space="preserve">    &lt;item sensor="th0" cat="humidexmin" unit="f"&gt;48.4&lt;/item&gt;</t>
  </si>
  <si>
    <t xml:space="preserve">    &lt;item sensor="th0" cat="humidexdelta" unit="c"&gt;-0.4&lt;/item&gt;</t>
  </si>
  <si>
    <t xml:space="preserve">    &lt;item sensor="th0" cat="humidexdelta" unit="f"&gt;-0.7&lt;/item&gt;</t>
  </si>
  <si>
    <t xml:space="preserve">    &lt;item sensor="th0" cat="hum" unit="rel"&gt;67.9&lt;/item&gt;</t>
  </si>
  <si>
    <t xml:space="preserve">    &lt;item sensor="th0" cat="hummin" unit="time"&gt;20180613185704&lt;/item&gt;</t>
  </si>
  <si>
    <t xml:space="preserve">    &lt;item sensor="th0" cat="hummax" unit="time"&gt;20180606051432&lt;/item&gt;</t>
  </si>
  <si>
    <t xml:space="preserve">    &lt;item sensor="th0" cat="hummin" unit="rel"&gt;24.0&lt;/item&gt;</t>
  </si>
  <si>
    <t xml:space="preserve">    &lt;item sensor="th0" cat="hummax" unit="rel"&gt;99.0&lt;/item&gt;</t>
  </si>
  <si>
    <t xml:space="preserve">    &lt;item sensor="rain0" cat="ratemin" unit="time"&gt;20180601000047&lt;/item&gt;</t>
  </si>
  <si>
    <t xml:space="preserve">    &lt;item sensor="rain0" cat="ratemax" unit="time"&gt;20180605132603&lt;/item&gt;</t>
  </si>
  <si>
    <t xml:space="preserve">    &lt;item sensor="rain0" cat="ratemax" unit="mm"&gt;67.4&lt;/item&gt;</t>
  </si>
  <si>
    <t xml:space="preserve">    &lt;item sensor="rain0" cat="ratemax" unit="in"&gt;2.65&lt;/item&gt;</t>
  </si>
  <si>
    <t xml:space="preserve">    &lt;item sensor="rain0" cat="total" unit="mm"&gt;37.80&lt;/item&gt;</t>
  </si>
  <si>
    <t xml:space="preserve">    &lt;item sensor="rain0" cat="total" unit="in"&gt;1.49&lt;/item&gt;</t>
  </si>
  <si>
    <t xml:space="preserve">    &lt;item sensor="rain0" cat="total" unit="time"&gt;20180627061227&lt;/item&gt;</t>
  </si>
  <si>
    <t xml:space="preserve">    &lt;item sensor="rain0" cat="days" unit=""&gt;4&lt;/item&gt;</t>
  </si>
  <si>
    <t xml:space="preserve">    &lt;item sensor="thb0" cat="temp" unit="c"&gt;25.0&lt;/item&gt;</t>
  </si>
  <si>
    <t xml:space="preserve">    &lt;item sensor="thb0" cat="temp" unit="f"&gt;77.0&lt;/item&gt;</t>
  </si>
  <si>
    <t xml:space="preserve">    &lt;item sensor="thb0" cat="tempmin" unit="time"&gt;20180609075613&lt;/item&gt;</t>
  </si>
  <si>
    <t xml:space="preserve">    &lt;item sensor="thb0" cat="tempmax" unit="time"&gt;20180623230813&lt;/item&gt;</t>
  </si>
  <si>
    <t xml:space="preserve">    &lt;item sensor="thb0" cat="tempmin" unit="c"&gt;15.8&lt;/item&gt;</t>
  </si>
  <si>
    <t xml:space="preserve">    &lt;item sensor="thb0" cat="tempmin" unit="f"&gt;60.4&lt;/item&gt;</t>
  </si>
  <si>
    <t xml:space="preserve">    &lt;item sensor="thb0" cat="tempmax" unit="c"&gt;28.8&lt;/item&gt;</t>
  </si>
  <si>
    <t xml:space="preserve">    &lt;item sensor="thb0" cat="tempmax" unit="f"&gt;83.8&lt;/item&gt;</t>
  </si>
  <si>
    <t xml:space="preserve">    &lt;item sensor="thb0" cat="tempdelta" unit="c"&gt;2.0&lt;/item&gt;</t>
  </si>
  <si>
    <t xml:space="preserve">    &lt;item sensor="thb0" cat="tempdelta" unit="f"&gt;3.6&lt;/item&gt;</t>
  </si>
  <si>
    <t xml:space="preserve">    &lt;item sensor="thb0" cat="dew" unit="c"&gt;10.2&lt;/item&gt;</t>
  </si>
  <si>
    <t xml:space="preserve">    &lt;item sensor="thb0" cat="dew" unit="f"&gt;50.3&lt;/item&gt;</t>
  </si>
  <si>
    <t xml:space="preserve">    &lt;item sensor="thb0" cat="dewmin" unit="time"&gt;20180609075613&lt;/item&gt;</t>
  </si>
  <si>
    <t xml:space="preserve">    &lt;item sensor="thb0" cat="dewmax" unit="time"&gt;20180624234813&lt;/item&gt;</t>
  </si>
  <si>
    <t xml:space="preserve">    &lt;item sensor="thb0" cat="dewmin" unit="c"&gt;1.1&lt;/item&gt;</t>
  </si>
  <si>
    <t xml:space="preserve">    &lt;item sensor="thb0" cat="dewmin" unit="f"&gt;34.0&lt;/item&gt;</t>
  </si>
  <si>
    <t xml:space="preserve">    &lt;item sensor="thb0" cat="dewmax" unit="c"&gt;13.9&lt;/item&gt;</t>
  </si>
  <si>
    <t xml:space="preserve">    &lt;item sensor="thb0" cat="dewmax" unit="f"&gt;57.0&lt;/item&gt;</t>
  </si>
  <si>
    <t xml:space="preserve">    &lt;item sensor="thb0" cat="dewdelta" unit="c"&gt;0.6&lt;/item&gt;</t>
  </si>
  <si>
    <t xml:space="preserve">    &lt;item sensor="thb0" cat="dewdelta" unit="f"&gt;1.1&lt;/item&gt;</t>
  </si>
  <si>
    <t xml:space="preserve">    &lt;item sensor="thb0" cat="heatindex" unit="c"&gt;25.0&lt;/item&gt;</t>
  </si>
  <si>
    <t xml:space="preserve">    &lt;item sensor="thb0" cat="heatindex" unit="f"&gt;77.0&lt;/item&gt;</t>
  </si>
  <si>
    <t xml:space="preserve">    &lt;item sensor="thb0" cat="heatindexmin" unit="time"&gt;20180609075613&lt;/item&gt;</t>
  </si>
  <si>
    <t xml:space="preserve">    &lt;item sensor="thb0" cat="heatindexmax" unit="time"&gt;20180623230813&lt;/item&gt;</t>
  </si>
  <si>
    <t xml:space="preserve">    &lt;item sensor="thb0" cat="heatindexmin" unit="c"&gt;15.8&lt;/item&gt;</t>
  </si>
  <si>
    <t xml:space="preserve">    &lt;item sensor="thb0" cat="heatindexmin" unit="f"&gt;60.4&lt;/item&gt;</t>
  </si>
  <si>
    <t xml:space="preserve">    &lt;item sensor="thb0" cat="heatindexmax" unit="c"&gt;28.8&lt;/item&gt;</t>
  </si>
  <si>
    <t xml:space="preserve">    &lt;item sensor="thb0" cat="heatindexmax" unit="f"&gt;83.8&lt;/item&gt;</t>
  </si>
  <si>
    <t xml:space="preserve">    &lt;item sensor="thb0" cat="heatindexdelta" unit="c"&gt;2.0&lt;/item&gt;</t>
  </si>
  <si>
    <t xml:space="preserve">    &lt;item sensor="thb0" cat="heatindexdelta" unit="f"&gt;3.6&lt;/item&gt;</t>
  </si>
  <si>
    <t xml:space="preserve">    &lt;item sensor="thb0" cat="humidex" unit="c"&gt;26.4&lt;/item&gt;</t>
  </si>
  <si>
    <t xml:space="preserve">    &lt;item sensor="thb0" cat="humidexmin" unit="time"&gt;20180609075613&lt;/item&gt;</t>
  </si>
  <si>
    <t xml:space="preserve">    &lt;item sensor="thb0" cat="humidexmax" unit="time"&gt;20180623230813&lt;/item&gt;</t>
  </si>
  <si>
    <t xml:space="preserve">    &lt;item sensor="thb0" cat="humidexmin" unit="c"&gt;13.9&lt;/item&gt;</t>
  </si>
  <si>
    <t xml:space="preserve">    &lt;item sensor="thb0" cat="humidexmin" unit="f"&gt;57.0&lt;/item&gt;</t>
  </si>
  <si>
    <t xml:space="preserve">    &lt;item sensor="thb0" cat="humidexmax" unit="c"&gt;31.9&lt;/item&gt;</t>
  </si>
  <si>
    <t xml:space="preserve">    &lt;item sensor="thb0" cat="humidexmax" unit="f"&gt;89.4&lt;/item&gt;</t>
  </si>
  <si>
    <t xml:space="preserve">    &lt;item sensor="thb0" cat="humidexdelta" unit="c"&gt;2.3&lt;/item&gt;</t>
  </si>
  <si>
    <t xml:space="preserve">    &lt;item sensor="thb0" cat="humidexdelta" unit="f"&gt;4.1&lt;/item&gt;</t>
  </si>
  <si>
    <t xml:space="preserve">    &lt;item sensor="thb0" cat="hum" unit="rel"&gt;39.4&lt;/item&gt;</t>
  </si>
  <si>
    <t xml:space="preserve">    &lt;item sensor="thb0" cat="hummin" unit="time"&gt;20180621083014&lt;/item&gt;</t>
  </si>
  <si>
    <t xml:space="preserve">    &lt;item sensor="thb0" cat="hummax" unit="time"&gt;20180609082311&lt;/item&gt;</t>
  </si>
  <si>
    <t xml:space="preserve">    &lt;item sensor="thb0" cat="hummin" unit="rel"&gt;26.0&lt;/item&gt;</t>
  </si>
  <si>
    <t xml:space="preserve">    &lt;item sensor="thb0" cat="hummax" unit="rel"&gt;50.0&lt;/item&gt;</t>
  </si>
  <si>
    <t xml:space="preserve">    &lt;item sensor="thb0" cat="press" unit="hpa"&gt;964.3&lt;/item&gt;</t>
  </si>
  <si>
    <t xml:space="preserve">    &lt;item sensor="thb0" cat="press" unit="psi"&gt;13.99&lt;/item&gt;</t>
  </si>
  <si>
    <t xml:space="preserve">    &lt;item sensor="thb0" cat="press" unit="mmhg"&gt;723.2&lt;/item&gt;</t>
  </si>
  <si>
    <t xml:space="preserve">    &lt;item sensor="thb0" cat="press" unit="inhg"&gt;28.48&lt;/item&gt;</t>
  </si>
  <si>
    <t xml:space="preserve">    &lt;item sensor="thb0" cat="pressmin" unit="time"&gt;20180611181516&lt;/item&gt;</t>
  </si>
  <si>
    <t xml:space="preserve">    &lt;item sensor="thb0" cat="pressmax" unit="time"&gt;20180619071814&lt;/item&gt;</t>
  </si>
  <si>
    <t xml:space="preserve">    &lt;item sensor="thb0" cat="pressmin" unit="hpa"&gt;957.2&lt;/item&gt;</t>
  </si>
  <si>
    <t xml:space="preserve">    &lt;item sensor="thb0" cat="pressmin" unit="psi"&gt;13.88&lt;/item&gt;</t>
  </si>
  <si>
    <t xml:space="preserve">    &lt;item sensor="thb0" cat="pressmin" unit="mmhg"&gt;717.9&lt;/item&gt;</t>
  </si>
  <si>
    <t xml:space="preserve">    &lt;item sensor="thb0" cat="pressmin" unit="inhg"&gt;28.27&lt;/item&gt;</t>
  </si>
  <si>
    <t xml:space="preserve">    &lt;item sensor="thb0" cat="pressmax" unit="hpa"&gt;971.1&lt;/item&gt;</t>
  </si>
  <si>
    <t xml:space="preserve">    &lt;item sensor="thb0" cat="pressmax" unit="psi"&gt;14.08&lt;/item&gt;</t>
  </si>
  <si>
    <t xml:space="preserve">    &lt;item sensor="thb0" cat="pressmax" unit="mmhg"&gt;728.3&lt;/item&gt;</t>
  </si>
  <si>
    <t xml:space="preserve">    &lt;item sensor="thb0" cat="pressmax" unit="inhg"&gt;28.68&lt;/item&gt;</t>
  </si>
  <si>
    <t xml:space="preserve">    &lt;item sensor="thb0" cat="pressdelta" unit="hpa"&gt;-1.7&lt;/item&gt;</t>
  </si>
  <si>
    <t xml:space="preserve">    &lt;item sensor="thb0" cat="pressdelta" unit="psi"&gt;-0.02&lt;/item&gt;</t>
  </si>
  <si>
    <t xml:space="preserve">    &lt;item sensor="thb0" cat="pressdelta" unit="mmhg"&gt;-1.3&lt;/item&gt;</t>
  </si>
  <si>
    <t xml:space="preserve">    &lt;item sensor="thb0" cat="pressdelta" unit="inhg"&gt;-0.05&lt;/item&gt;</t>
  </si>
  <si>
    <t xml:space="preserve">    &lt;item sensor="thb0" cat="sealevel" unit="hpa"&gt;1015.0&lt;/item&gt;</t>
  </si>
  <si>
    <t xml:space="preserve">    &lt;item sensor="thb0" cat="sealevel" unit="psi"&gt;14.72&lt;/item&gt;</t>
  </si>
  <si>
    <t xml:space="preserve">    &lt;item sensor="thb0" cat="sealevel" unit="mmhg"&gt;761.3&lt;/item&gt;</t>
  </si>
  <si>
    <t xml:space="preserve">    &lt;item sensor="thb0" cat="sealevel" unit="inhg"&gt;29.97&lt;/item&gt;</t>
  </si>
  <si>
    <t xml:space="preserve">    &lt;item sensor="thb0" cat="sealevelmin" unit="time"&gt;20180611181812&lt;/item&gt;</t>
  </si>
  <si>
    <t xml:space="preserve">    &lt;item sensor="thb0" cat="sealevelmax" unit="time"&gt;20180619071414&lt;/item&gt;</t>
  </si>
  <si>
    <t xml:space="preserve">    &lt;item sensor="thb0" cat="sealevelmin" unit="hpa"&gt;1007.6&lt;/item&gt;</t>
  </si>
  <si>
    <t xml:space="preserve">    &lt;item sensor="thb0" cat="sealevelmin" unit="psi"&gt;14.61&lt;/item&gt;</t>
  </si>
  <si>
    <t xml:space="preserve">    &lt;item sensor="thb0" cat="sealevelmin" unit="mmhg"&gt;755.7&lt;/item&gt;</t>
  </si>
  <si>
    <t xml:space="preserve">    &lt;item sensor="thb0" cat="sealevelmin" unit="inhg"&gt;29.75&lt;/item&gt;</t>
  </si>
  <si>
    <t xml:space="preserve">    &lt;item sensor="thb0" cat="sealevelmax" unit="hpa"&gt;1022.1&lt;/item&gt;</t>
  </si>
  <si>
    <t xml:space="preserve">    &lt;item sensor="thb0" cat="sealevelmax" unit="psi"&gt;14.82&lt;/item&gt;</t>
  </si>
  <si>
    <t xml:space="preserve">    &lt;item sensor="thb0" cat="sealevelmax" unit="mmhg"&gt;766.6&lt;/item&gt;</t>
  </si>
  <si>
    <t xml:space="preserve">    &lt;item sensor="thb0" cat="sealevelmax" unit="inhg"&gt;30.18&lt;/item&gt;</t>
  </si>
  <si>
    <t xml:space="preserve">    &lt;item sensor="thb0" cat="seapressdelta" unit="hpa"&gt;-2.9&lt;/item&gt;</t>
  </si>
  <si>
    <t xml:space="preserve">    &lt;item sensor="thb0" cat="seapressdelta" unit="psi"&gt;-0.04&lt;/item&gt;</t>
  </si>
  <si>
    <t xml:space="preserve">    &lt;item sensor="thb0" cat="seapressdelta" unit="mmhg"&gt;-2.2&lt;/item&gt;</t>
  </si>
  <si>
    <t xml:space="preserve">    &lt;item sensor="thb0" cat="seapressdelta" unit="inhg"&gt;-0.09&lt;/item&gt;</t>
  </si>
  <si>
    <t xml:space="preserve">    &lt;item sensor="wind0" cat="maxspeeddir" unit="deg"&gt;247.5&lt;/item&gt;</t>
  </si>
  <si>
    <t xml:space="preserve">    &lt;item sensor="wind0" cat="maxspeeddir" unit="de"&gt;WSW&lt;/item&gt;</t>
  </si>
  <si>
    <t xml:space="preserve">    &lt;item sensor="wind0" cat="maxspeeddir" unit="nl"&gt;WZW&lt;/item&gt;</t>
  </si>
  <si>
    <t xml:space="preserve">    &lt;item sensor="wind0" cat="maxspeeddir" unit="en"&gt;WSW&lt;/item&gt;</t>
  </si>
  <si>
    <t xml:space="preserve">    &lt;item sensor="wind0" cat="gustspeed" unit="ms"&gt;1.3&lt;/item&gt;</t>
  </si>
  <si>
    <t xml:space="preserve">    &lt;item sensor="wind0" cat="gustspeed" unit="kmh"&gt;4.7&lt;/item&gt;</t>
  </si>
  <si>
    <t xml:space="preserve">    &lt;item sensor="wind0" cat="gustspeed" unit="mph"&gt;2.9&lt;/item&gt;</t>
  </si>
  <si>
    <t xml:space="preserve">    &lt;item sensor="wind0" cat="gustspeed" unit="kn"&gt;2.5&lt;/item&gt;</t>
  </si>
  <si>
    <t xml:space="preserve">    &lt;item sensor="wind0" cat="gustspeed" unit="bft"&gt;1.4&lt;/item&gt;</t>
  </si>
  <si>
    <t xml:space="preserve">    &lt;item sensor="wind0" cat="gustspeedmin" unit="time"&gt;20180601001009&lt;/item&gt;</t>
  </si>
  <si>
    <t xml:space="preserve">    &lt;item sensor="wind0" cat="gustspeedmax" unit="time"&gt;20180612134633&lt;/item&gt;</t>
  </si>
  <si>
    <t xml:space="preserve">    &lt;item sensor="wind0" cat="gustspeedmax" unit="deg"&gt;250&lt;/item&gt;</t>
  </si>
  <si>
    <t xml:space="preserve">    &lt;item sensor="wind0" cat="gustspeedmax" unit="ms"&gt;14.3&lt;/item&gt;</t>
  </si>
  <si>
    <t xml:space="preserve">    &lt;item sensor="wind0" cat="gustspeedmax" unit="kmh"&gt;51.5&lt;/item&gt;</t>
  </si>
  <si>
    <t xml:space="preserve">    &lt;item sensor="wind0" cat="gustspeedmax" unit="mph"&gt;32.0&lt;/item&gt;</t>
  </si>
  <si>
    <t xml:space="preserve">    &lt;item sensor="wind0" cat="gustspeedmax" unit="kn"&gt;27.8&lt;/item&gt;</t>
  </si>
  <si>
    <t xml:space="preserve">    &lt;item sensor="wind0" cat="gustspeedmax" unit="bft"&gt;6.6&lt;/item&gt;</t>
  </si>
  <si>
    <t xml:space="preserve">    &lt;item sensor="wind0" cat="gustspeedmax" unit="bftint"&gt;7&lt;/item&gt;</t>
  </si>
  <si>
    <t xml:space="preserve">    &lt;item sensor="wind0" cat="speed" unit="ms"&gt;1.3&lt;/item&gt;</t>
  </si>
  <si>
    <t xml:space="preserve">    &lt;item sensor="wind0" cat="speed" unit="kmh"&gt;4.7&lt;/item&gt;</t>
  </si>
  <si>
    <t xml:space="preserve">    &lt;item sensor="wind0" cat="speed" unit="mph"&gt;2.9&lt;/item&gt;</t>
  </si>
  <si>
    <t xml:space="preserve">    &lt;item sensor="wind0" cat="speed" unit="kn"&gt;2.6&lt;/item&gt;</t>
  </si>
  <si>
    <t xml:space="preserve">    &lt;item sensor="wind0" cat="speed" unit="bft"&gt;1.4&lt;/item&gt;</t>
  </si>
  <si>
    <t xml:space="preserve">    &lt;item sensor="wind0" cat="speedmin" unit="time"&gt;20180601043012&lt;/item&gt;</t>
  </si>
  <si>
    <t xml:space="preserve">    &lt;item sensor="wind0" cat="speedmax" unit="time"&gt;20180612143811&lt;/item&gt;</t>
  </si>
  <si>
    <t xml:space="preserve">    &lt;item sensor="wind0" cat="speedmax" unit="deg"&gt;269&lt;/item&gt;</t>
  </si>
  <si>
    <t xml:space="preserve">    &lt;item sensor="wind0" cat="speedmax" unit="ms"&gt;8.9&lt;/item&gt;</t>
  </si>
  <si>
    <t xml:space="preserve">    &lt;item sensor="wind0" cat="speedmax" unit="kmh"&gt;32.0&lt;/item&gt;</t>
  </si>
  <si>
    <t xml:space="preserve">    &lt;item sensor="wind0" cat="speedmax" unit="mph"&gt;19.9&lt;/item&gt;</t>
  </si>
  <si>
    <t xml:space="preserve">    &lt;item sensor="wind0" cat="speedmax" unit="kn"&gt;17.3&lt;/item&gt;</t>
  </si>
  <si>
    <t xml:space="preserve">    &lt;item sensor="wind0" cat="speedmax" unit="bft"&gt;4.8&lt;/item&gt;</t>
  </si>
  <si>
    <t xml:space="preserve">    &lt;item sensor="wind0" cat="speedmax" unit="bftint"&gt;5&lt;/item&gt;</t>
  </si>
  <si>
    <t xml:space="preserve">    &lt;item sensor="wind0" cat="chill" unit="c"&gt;19.9&lt;/item&gt;</t>
  </si>
  <si>
    <t xml:space="preserve">    &lt;item sensor="wind0" cat="chillmin" unit="time"&gt;20180614052957&lt;/item&gt;</t>
  </si>
  <si>
    <t xml:space="preserve">    &lt;item sensor="wind0" cat="chillmin" unit="c"&gt;8.1&lt;/item&gt;</t>
  </si>
  <si>
    <t xml:space="preserve">    &lt;item sensor="wind0" cat="chilldelta" unit="c"&gt;-0.4&lt;/item&gt;</t>
  </si>
  <si>
    <t xml:space="preserve">    &lt;item sensor="wind0" cat="chill" unit="f"&gt;67.8&lt;/item&gt;</t>
  </si>
  <si>
    <t xml:space="preserve">    &lt;item sensor="wind0" cat="chillmin" unit="f"&gt;46.6&lt;/item&gt;</t>
  </si>
  <si>
    <t xml:space="preserve">    &lt;item sensor="wind0" cat="chilldelta" unit="f"&gt;31.3&lt;/item&gt;</t>
  </si>
  <si>
    <t xml:space="preserve">    &lt;item sensor="data0" cat="value" unit="num"&gt;0.48&lt;/item&gt;</t>
  </si>
  <si>
    <t xml:space="preserve">    &lt;item sensor="data0" cat="valuemin" unit="time"&gt;20180602161500&lt;/item&gt;</t>
  </si>
  <si>
    <t xml:space="preserve">    &lt;item sensor="data0" cat="valuerise" unit=""&gt;23785&lt;/item&gt;</t>
  </si>
  <si>
    <t xml:space="preserve">    &lt;item sensor="data0" cat="valuefall" unit=""&gt;23785&lt;/item&gt;</t>
  </si>
  <si>
    <t xml:space="preserve">    &lt;item sensor="data0" cat="valuesum" unit="num"&gt;36134.41&lt;/item&gt;</t>
  </si>
  <si>
    <t xml:space="preserve">    &lt;item sensor="data0" cat="valuesum" unit="int"&gt;36134&lt;/item&gt;</t>
  </si>
  <si>
    <t xml:space="preserve">    &lt;item sensor="data0" cat="valuesumpermin" unit="num"&gt;0.84&lt;/item&gt;</t>
  </si>
  <si>
    <t xml:space="preserve">    &lt;item sensor="data0" cat="valuedeltasum" unit="num"&gt;664695.00&lt;/item&gt;</t>
  </si>
  <si>
    <t xml:space="preserve">    &lt;item sensor="data0" cat="valuedeltasum" unit="int"&gt;664695&lt;/item&gt;</t>
  </si>
  <si>
    <t xml:space="preserve">    &lt;item sensor="data1" cat="value" unit="num"&gt;3403224.52&lt;/item&gt;</t>
  </si>
  <si>
    <t xml:space="preserve">    &lt;item sensor="data1" cat="value" unit="int"&gt;3403225&lt;/item&gt;</t>
  </si>
  <si>
    <t xml:space="preserve">    &lt;item sensor="data1" cat="valuemin" unit="num"&gt;2268835.00&lt;/item&gt;</t>
  </si>
  <si>
    <t xml:space="preserve">    &lt;item sensor="data1" cat="valuemax" unit="num"&gt;4537616.00&lt;/item&gt;</t>
  </si>
  <si>
    <t xml:space="preserve">    &lt;item sensor="data1" cat="valuedelta" unit="num"&gt;2268781.00&lt;/item&gt;</t>
  </si>
  <si>
    <t xml:space="preserve">    &lt;item sensor="data1" cat="valuemin" unit="int"&gt;2268835&lt;/item&gt;</t>
  </si>
  <si>
    <t xml:space="preserve">    &lt;item sensor="data1" cat="valuemax" unit="int"&gt;4537616&lt;/item&gt;</t>
  </si>
  <si>
    <t xml:space="preserve">    &lt;item sensor="data1" cat="valuedelta" unit="int"&gt;2268781&lt;/item&gt;</t>
  </si>
  <si>
    <t xml:space="preserve">    &lt;item sensor="data1" cat="valuemin" unit="time"&gt;20180601000000&lt;/item&gt;</t>
  </si>
  <si>
    <t xml:space="preserve">    &lt;item sensor="data1" cat="valuemax" unit="time"&gt;20180627061300&lt;/item&gt;</t>
  </si>
  <si>
    <t xml:space="preserve">    &lt;item sensor="data1" cat="valuesum" unit="num"&gt;257375661070.00&lt;/item&gt;</t>
  </si>
  <si>
    <t xml:space="preserve">    &lt;item sensor="data1" cat="valuesumpermin" unit="num"&gt;5957769.93&lt;/item&gt;</t>
  </si>
  <si>
    <t xml:space="preserve">    &lt;item sensor="data1" cat="valuesumpermin" unit="int"&gt;5957770&lt;/item&gt;</t>
  </si>
  <si>
    <t xml:space="preserve">    &lt;item sensor="data1" cat="valuedeltasum" unit="num"&gt;226881200.00&lt;/item&gt;</t>
  </si>
  <si>
    <t xml:space="preserve">    &lt;item sensor="data1" cat="valuedeltasum" unit="int"&gt;226881200&lt;/item&gt;</t>
  </si>
  <si>
    <t xml:space="preserve">    &lt;item sensor="data2" cat="valuemin" unit="time"&gt;20180601000000&lt;/item&gt;</t>
  </si>
  <si>
    <t xml:space="preserve">    &lt;item sensor="data2" cat="valuesum" unit="num"&gt;2275.05&lt;/item&gt;</t>
  </si>
  <si>
    <t xml:space="preserve">    &lt;item sensor="data2" cat="valuesum" unit="int"&gt;2275&lt;/item&gt;</t>
  </si>
  <si>
    <t xml:space="preserve">    &lt;item sensor="data2" cat="valuesumpermin" unit="num"&gt;0.05&lt;/item&gt;</t>
  </si>
  <si>
    <t xml:space="preserve">    &lt;item sensor="data3" cat="valuemin" unit="time"&gt;20180601000000&lt;/item&gt;</t>
  </si>
  <si>
    <t xml:space="preserve">    &lt;item sensor="data3" cat="valuemax" unit="time"&gt;20180601000000&lt;/item&gt;</t>
  </si>
  <si>
    <t xml:space="preserve">    &lt;item sensor="data3" cat="valuesum" unit="num"&gt;59745.33&lt;/item&gt;</t>
  </si>
  <si>
    <t xml:space="preserve">    &lt;item sensor="data3" cat="valuesum" unit="int"&gt;59745&lt;/item&gt;</t>
  </si>
  <si>
    <t xml:space="preserve">    &lt;item sensor="data3" cat="valuesumpermin" unit="num"&gt;1.38&lt;/item&gt;</t>
  </si>
  <si>
    <t xml:space="preserve">    &lt;item sensor="data4" cat="valuemin" unit="time"&gt;20180601000000&lt;/item&gt;</t>
  </si>
  <si>
    <t xml:space="preserve">    &lt;item sensor="data4" cat="valuemax" unit="time"&gt;20180601000000&lt;/item&gt;</t>
  </si>
  <si>
    <t xml:space="preserve">    &lt;item sensor="data5" cat="value" unit="num"&gt;148.77&lt;/item&gt;</t>
  </si>
  <si>
    <t xml:space="preserve">    &lt;item sensor="data5" cat="valuemax" unit="num"&gt;206.00&lt;/item&gt;</t>
  </si>
  <si>
    <t xml:space="preserve">    &lt;item sensor="data5" cat="valuedelta" unit="num"&gt;-2.00&lt;/item&gt;</t>
  </si>
  <si>
    <t xml:space="preserve">    &lt;item sensor="data5" cat="valuemax" unit="int"&gt;206&lt;/item&gt;</t>
  </si>
  <si>
    <t xml:space="preserve">    &lt;item sensor="data5" cat="valuedelta" unit="int"&gt;-2&lt;/item&gt;</t>
  </si>
  <si>
    <t xml:space="preserve">    &lt;item sensor="data5" cat="valuemin" unit="time"&gt;20180604185501&lt;/item&gt;</t>
  </si>
  <si>
    <t xml:space="preserve">    &lt;item sensor="data5" cat="valuemax" unit="time"&gt;20180609061529&lt;/item&gt;</t>
  </si>
  <si>
    <t xml:space="preserve">    &lt;item sensor="data5" cat="valuerise" unit=""&gt;30219&lt;/item&gt;</t>
  </si>
  <si>
    <t xml:space="preserve">    &lt;item sensor="data5" cat="valuefall" unit=""&gt;30219&lt;/item&gt;</t>
  </si>
  <si>
    <t xml:space="preserve">    &lt;item sensor="data5" cat="valuesum" unit="num"&gt;11250757.00&lt;/item&gt;</t>
  </si>
  <si>
    <t xml:space="preserve">    &lt;item sensor="data5" cat="valuesum" unit="int"&gt;11250757&lt;/item&gt;</t>
  </si>
  <si>
    <t xml:space="preserve">    &lt;item sensor="data5" cat="valuesumpermin" unit="num"&gt;260.43&lt;/item&gt;</t>
  </si>
  <si>
    <t xml:space="preserve">    &lt;item sensor="data5" cat="valuesumpermin" unit="int"&gt;260&lt;/item&gt;</t>
  </si>
  <si>
    <t xml:space="preserve">    &lt;item sensor="data5" cat="valuedeltasum" unit="num"&gt;48205800.00&lt;/item&gt;</t>
  </si>
  <si>
    <t xml:space="preserve">    &lt;item sensor="data5" cat="valuedeltasum" unit="int"&gt;48205800&lt;/item&gt;</t>
  </si>
  <si>
    <t xml:space="preserve">    &lt;item sensor="data6" cat="valuemin" unit="time"&gt;20180601000000&lt;/item&gt;</t>
  </si>
  <si>
    <t xml:space="preserve">    &lt;item sensor="data6" cat="valuemax" unit="time"&gt;20180601000000&lt;/item&gt;</t>
  </si>
  <si>
    <t xml:space="preserve">    &lt;item sensor="data6" cat="valuesum" unit="num"&gt;37814.00&lt;/item&gt;</t>
  </si>
  <si>
    <t xml:space="preserve">    &lt;item sensor="data6" cat="valuesum" unit="int"&gt;37814&lt;/item&gt;</t>
  </si>
  <si>
    <t xml:space="preserve">    &lt;item sensor="data6" cat="valuesumpermin" unit="num"&gt;0.88&lt;/item&gt;</t>
  </si>
  <si>
    <t xml:space="preserve">    &lt;item sensor="data7" cat="valuemax" unit="num"&gt;0.04&lt;/item&gt;</t>
  </si>
  <si>
    <t xml:space="preserve">    &lt;item sensor="data7" cat="valuemin" unit="time"&gt;20180601000000&lt;/item&gt;</t>
  </si>
  <si>
    <t xml:space="preserve">    &lt;item sensor="data7" cat="valuemax" unit="time"&gt;20180606051028&lt;/item&gt;</t>
  </si>
  <si>
    <t xml:space="preserve">    &lt;item sensor="data7" cat="valuerise" unit=""&gt;1&lt;/item&gt;</t>
  </si>
  <si>
    <t xml:space="preserve">    &lt;item sensor="data7" cat="valuefall" unit=""&gt;1&lt;/item&gt;</t>
  </si>
  <si>
    <t xml:space="preserve">    &lt;item sensor="data7" cat="valuesum" unit="num"&gt;2270.00&lt;/item&gt;</t>
  </si>
  <si>
    <t xml:space="preserve">    &lt;item sensor="data7" cat="valuesum" unit="int"&gt;2270&lt;/item&gt;</t>
  </si>
  <si>
    <t xml:space="preserve">    &lt;item sensor="data7" cat="valuedeltasum" unit="num"&gt;1.00&lt;/item&gt;</t>
  </si>
  <si>
    <t xml:space="preserve">    &lt;item sensor="data7" cat="valuedeltasum" unit="int"&gt;1&lt;/item&gt;</t>
  </si>
  <si>
    <t xml:space="preserve">  &lt;data timeframe="year1"&gt;</t>
  </si>
  <si>
    <t xml:space="preserve">    &lt;item sensor="date0" cat="date" unit="utc"&gt;20180627031438&lt;/item&gt;</t>
  </si>
  <si>
    <t xml:space="preserve">    &lt;item sensor="date0" cat="date" unit="local"&gt;20180627051438&lt;/item&gt;</t>
  </si>
  <si>
    <t xml:space="preserve">    &lt;item sensor="th0" cat="tempdelta" unit="c"&gt;7.0&lt;/item&gt;</t>
  </si>
  <si>
    <t xml:space="preserve">    &lt;item sensor="th0" cat="tempdelta" unit="f"&gt;12.6&lt;/item&gt;</t>
  </si>
  <si>
    <t xml:space="preserve">    &lt;item sensor="th0" cat="dewdelta" unit="c"&gt;7.9&lt;/item&gt;</t>
  </si>
  <si>
    <t xml:space="preserve">    &lt;item sensor="th0" cat="dewdelta" unit="f"&gt;14.2&lt;/item&gt;</t>
  </si>
  <si>
    <t xml:space="preserve">    &lt;item sensor="th0" cat="heatindexdelta" unit="c"&gt;7.0&lt;/item&gt;</t>
  </si>
  <si>
    <t xml:space="preserve">    &lt;item sensor="th0" cat="heatindexdelta" unit="f"&gt;12.6&lt;/item&gt;</t>
  </si>
  <si>
    <t xml:space="preserve">    &lt;item sensor="th0" cat="humidexdelta" unit="c"&gt;10.3&lt;/item&gt;</t>
  </si>
  <si>
    <t xml:space="preserve">    &lt;item sensor="th0" cat="humidexdelta" unit="f"&gt;18.5&lt;/item&gt;</t>
  </si>
  <si>
    <t xml:space="preserve">    &lt;item sensor="rain0" cat="total" unit="time"&gt;20180627050515&lt;/item&gt;</t>
  </si>
  <si>
    <t xml:space="preserve">    &lt;item sensor="thb0" cat="tempdelta" unit="c"&gt;9.1&lt;/item&gt;</t>
  </si>
  <si>
    <t xml:space="preserve">    &lt;item sensor="thb0" cat="tempdelta" unit="f"&gt;16.4&lt;/item&gt;</t>
  </si>
  <si>
    <t xml:space="preserve">    &lt;item sensor="thb0" cat="dewdelta" unit="c"&gt;10.4&lt;/item&gt;</t>
  </si>
  <si>
    <t xml:space="preserve">    &lt;item sensor="thb0" cat="dewdelta" unit="f"&gt;18.7&lt;/item&gt;</t>
  </si>
  <si>
    <t xml:space="preserve">    &lt;item sensor="thb0" cat="heatindexdelta" unit="c"&gt;9.1&lt;/item&gt;</t>
  </si>
  <si>
    <t xml:space="preserve">    &lt;item sensor="thb0" cat="heatindexdelta" unit="f"&gt;16.4&lt;/item&gt;</t>
  </si>
  <si>
    <t xml:space="preserve">    &lt;item sensor="thb0" cat="humidexdelta" unit="c"&gt;13.0&lt;/item&gt;</t>
  </si>
  <si>
    <t xml:space="preserve">    &lt;item sensor="thb0" cat="humidexdelta" unit="f"&gt;23.4&lt;/item&gt;</t>
  </si>
  <si>
    <t xml:space="preserve">    &lt;item sensor="thb0" cat="pressdelta" unit="hpa"&gt;1.1&lt;/item&gt;</t>
  </si>
  <si>
    <t xml:space="preserve">    &lt;item sensor="thb0" cat="pressdelta" unit="psi"&gt;0.02&lt;/item&gt;</t>
  </si>
  <si>
    <t xml:space="preserve">    &lt;item sensor="thb0" cat="pressdelta" unit="mmhg"&gt;0.8&lt;/item&gt;</t>
  </si>
  <si>
    <t xml:space="preserve">    &lt;item sensor="thb0" cat="seapressdelta" unit="hpa"&gt;4.3&lt;/item&gt;</t>
  </si>
  <si>
    <t xml:space="preserve">    &lt;item sensor="thb0" cat="seapressdelta" unit="mmhg"&gt;3.2&lt;/item&gt;</t>
  </si>
  <si>
    <t xml:space="preserve">    &lt;item sensor="thb0" cat="seapressdelta" unit="inhg"&gt;0.13&lt;/item&gt;</t>
  </si>
  <si>
    <t xml:space="preserve">    &lt;item sensor="wind0" cat="chilldelta" unit="c"&gt;10.6&lt;/item&gt;</t>
  </si>
  <si>
    <t xml:space="preserve">    &lt;item sensor="wind0" cat="chilldelta" unit="f"&gt;51.1&lt;/item&gt;</t>
  </si>
  <si>
    <t xml:space="preserve">    &lt;item sensor="data0" cat="valuedelta" unit="num"&gt;1.13&lt;/item&gt;</t>
  </si>
  <si>
    <t xml:space="preserve">    &lt;item sensor="data0" cat="valuerise" unit=""&gt;167401&lt;/item&gt;</t>
  </si>
  <si>
    <t xml:space="preserve">    &lt;item sensor="data0" cat="valuefall" unit=""&gt;167401&lt;/item&gt;</t>
  </si>
  <si>
    <t xml:space="preserve">    &lt;item sensor="data0" cat="valuesum" unit="num"&gt;217511.50&lt;/item&gt;</t>
  </si>
  <si>
    <t xml:space="preserve">    &lt;item sensor="data0" cat="valuesum" unit="int"&gt;217512&lt;/item&gt;</t>
  </si>
  <si>
    <t xml:space="preserve">    &lt;item sensor="data0" cat="valuesumpermin" unit="num"&gt;0.41&lt;/item&gt;</t>
  </si>
  <si>
    <t xml:space="preserve">    &lt;item sensor="data0" cat="valuedeltasum" unit="num"&gt;4067154.00&lt;/item&gt;</t>
  </si>
  <si>
    <t xml:space="preserve">    &lt;item sensor="data0" cat="valuedeltasum" unit="int"&gt;4067154&lt;/item&gt;</t>
  </si>
  <si>
    <t xml:space="preserve">    &lt;item sensor="data1" cat="value" unit="num"&gt;1193464.44&lt;/item&gt;</t>
  </si>
  <si>
    <t xml:space="preserve">    &lt;item sensor="data1" cat="value" unit="int"&gt;1193464&lt;/item&gt;</t>
  </si>
  <si>
    <t xml:space="preserve">    &lt;item sensor="data1" cat="valuemax" unit="num"&gt;4533536.00&lt;/item&gt;</t>
  </si>
  <si>
    <t xml:space="preserve">    &lt;item sensor="data1" cat="valuedelta" unit="num"&gt;4166476.00&lt;/item&gt;</t>
  </si>
  <si>
    <t xml:space="preserve">    &lt;item sensor="data1" cat="valuemax" unit="int"&gt;4533536&lt;/item&gt;</t>
  </si>
  <si>
    <t xml:space="preserve">    &lt;item sensor="data1" cat="valuedelta" unit="int"&gt;4166476&lt;/item&gt;</t>
  </si>
  <si>
    <t xml:space="preserve">    &lt;item sensor="data1" cat="valuemax" unit="time"&gt;20180627050500&lt;/item&gt;</t>
  </si>
  <si>
    <t xml:space="preserve">    &lt;item sensor="data1" cat="valuesum" unit="num"&gt;606596203100.00&lt;/item&gt;</t>
  </si>
  <si>
    <t xml:space="preserve">    &lt;item sensor="data1" cat="valuesumpermin" unit="num"&gt;1154102.37&lt;/item&gt;</t>
  </si>
  <si>
    <t xml:space="preserve">    &lt;item sensor="data1" cat="valuesumpermin" unit="int"&gt;1154102&lt;/item&gt;</t>
  </si>
  <si>
    <t xml:space="preserve">    &lt;item sensor="data1" cat="valuedeltasum" unit="num"&gt;1529874800.00&lt;/item&gt;</t>
  </si>
  <si>
    <t xml:space="preserve">    &lt;item sensor="data1" cat="valuedeltasum" unit="int"&gt;1529874800&lt;/item&gt;</t>
  </si>
  <si>
    <t xml:space="preserve">    &lt;item sensor="data2" cat="valuesum" unit="num"&gt;12874.99&lt;/item&gt;</t>
  </si>
  <si>
    <t xml:space="preserve">    &lt;item sensor="data2" cat="valuesum" unit="int"&gt;12875&lt;/item&gt;</t>
  </si>
  <si>
    <t xml:space="preserve">    &lt;item sensor="data2" cat="valuesumpermin" unit="num"&gt;0.02&lt;/item&gt;</t>
  </si>
  <si>
    <t xml:space="preserve">    &lt;item sensor="data3" cat="valuesum" unit="num"&gt;405096.22&lt;/item&gt;</t>
  </si>
  <si>
    <t xml:space="preserve">    &lt;item sensor="data3" cat="valuesum" unit="int"&gt;405096&lt;/item&gt;</t>
  </si>
  <si>
    <t xml:space="preserve">    &lt;item sensor="data3" cat="valuesumpermin" unit="num"&gt;0.77&lt;/item&gt;</t>
  </si>
  <si>
    <t xml:space="preserve">    &lt;item sensor="data5" cat="valuedelta" unit="num"&gt;10.00&lt;/item&gt;</t>
  </si>
  <si>
    <t xml:space="preserve">    &lt;item sensor="data5" cat="valuedelta" unit="int"&gt;10&lt;/item&gt;</t>
  </si>
  <si>
    <t xml:space="preserve">    &lt;item sensor="data5" cat="valuerise" unit=""&gt;166615&lt;/item&gt;</t>
  </si>
  <si>
    <t xml:space="preserve">    &lt;item sensor="data5" cat="valuefall" unit=""&gt;166615&lt;/item&gt;</t>
  </si>
  <si>
    <t xml:space="preserve">    &lt;item sensor="data5" cat="valuesum" unit="num"&gt;72594174.00&lt;/item&gt;</t>
  </si>
  <si>
    <t xml:space="preserve">    &lt;item sensor="data5" cat="valuesum" unit="int"&gt;72594174&lt;/item&gt;</t>
  </si>
  <si>
    <t xml:space="preserve">    &lt;item sensor="data5" cat="valuesumpermin" unit="num"&gt;138.12&lt;/item&gt;</t>
  </si>
  <si>
    <t xml:space="preserve">    &lt;item sensor="data5" cat="valuesumpermin" unit="int"&gt;138&lt;/item&gt;</t>
  </si>
  <si>
    <t xml:space="preserve">    &lt;item sensor="data5" cat="valuedeltasum" unit="num"&gt;242940600.00&lt;/item&gt;</t>
  </si>
  <si>
    <t xml:space="preserve">    &lt;item sensor="data5" cat="valuedeltasum" unit="int"&gt;242940600&lt;/item&gt;</t>
  </si>
  <si>
    <t xml:space="preserve">    &lt;item sensor="data6" cat="valuesum" unit="num"&gt;5179784.00&lt;/item&gt;</t>
  </si>
  <si>
    <t xml:space="preserve">    &lt;item sensor="data6" cat="valuesum" unit="int"&gt;5179784&lt;/item&gt;</t>
  </si>
  <si>
    <t xml:space="preserve">    &lt;item sensor="data6" cat="valuesumpermin" unit="num"&gt;9.85&lt;/item&gt;</t>
  </si>
  <si>
    <t xml:space="preserve">    &lt;item sensor="data6" cat="valuesumpermin" unit="int"&gt;10&lt;/item&gt;</t>
  </si>
  <si>
    <t xml:space="preserve">    &lt;item sensor="data7" cat="valuesum" unit="num"&gt;182906.56&lt;/item&gt;</t>
  </si>
  <si>
    <t xml:space="preserve">    &lt;item sensor="data7" cat="valuesum" unit="int"&gt;182907&lt;/item&gt;</t>
  </si>
  <si>
    <t xml:space="preserve">    &lt;item sensor="data7" cat="valuesumpermin" unit="num"&gt;0.35&lt;/item&gt;</t>
  </si>
  <si>
    <t>&lt;/meteohub&gt;</t>
  </si>
  <si>
    <t>*COD=ESCAT0800000008261D</t>
  </si>
  <si>
    <t>*DLTM=14.6</t>
  </si>
  <si>
    <t>*DHHM=86</t>
  </si>
  <si>
    <t>*DHBR=1017.9</t>
  </si>
  <si>
    <t>*DGST=9.7</t>
  </si>
  <si>
    <t>*MHTM=33.2</t>
  </si>
  <si>
    <t>*MLTM=9.1</t>
  </si>
  <si>
    <t>*MHHM=99</t>
  </si>
  <si>
    <t>*MLHM=24</t>
  </si>
  <si>
    <t>*MHBR=1022.1</t>
  </si>
  <si>
    <t>*MLBR=1007.6</t>
  </si>
  <si>
    <t>*MGST=51.5</t>
  </si>
  <si>
    <t>*MPCP=37.8</t>
  </si>
  <si>
    <t>*YHTM=33.2</t>
  </si>
  <si>
    <t>*YLTM=-7.4</t>
  </si>
  <si>
    <t>*YHHM=100</t>
  </si>
  <si>
    <t>*YLHM=12</t>
  </si>
  <si>
    <t>*YHBR=1037.0</t>
  </si>
  <si>
    <t>*YLBR=989.0</t>
  </si>
  <si>
    <t>*YGST=69.8</t>
  </si>
  <si>
    <t>*YPCP=430.9</t>
  </si>
  <si>
    <t xml:space="preserve">1.0 0.0 4.8 </t>
  </si>
  <si>
    <t xml:space="preserve">18.6 16.8 22.0 </t>
  </si>
  <si>
    <t xml:space="preserve">1.5 0.0 4.1 </t>
  </si>
  <si>
    <t xml:space="preserve">31.8 31.0 32.0 </t>
  </si>
  <si>
    <t xml:space="preserve">969.3 964.0 973.0 </t>
  </si>
  <si>
    <t>1016.3 1011.0 1020.0</t>
  </si>
  <si>
    <t>18.6 16.8 22.0</t>
  </si>
  <si>
    <t>16.8 14.6 21.0</t>
  </si>
  <si>
    <t xml:space="preserve">21.6 20.1 22.8 </t>
  </si>
  <si>
    <t xml:space="preserve">3.9 2.5 5.3 </t>
  </si>
  <si>
    <t xml:space="preserve">31.3 30.0 32.0 </t>
  </si>
  <si>
    <t xml:space="preserve">970.7 968.0 974.0 </t>
  </si>
  <si>
    <t>1017.7 1015.0 1021.0</t>
  </si>
  <si>
    <t>21.6 20.1 22.8</t>
  </si>
  <si>
    <t>20.6 18.6 22.2</t>
  </si>
  <si>
    <t>*WND=1.4</t>
  </si>
  <si>
    <t xml:space="preserve">0.1 0.0 0.7 </t>
  </si>
  <si>
    <t xml:space="preserve">0.2 0.0 5.2 </t>
  </si>
  <si>
    <t xml:space="preserve">20090301000000 </t>
  </si>
  <si>
    <t xml:space="preserve">9.6 6.3 11.5 </t>
  </si>
  <si>
    <t xml:space="preserve">7.6 5.1 8.7 </t>
  </si>
  <si>
    <t>87.4 76.0 96.0</t>
  </si>
  <si>
    <t>9.6 6.3 11.5</t>
  </si>
  <si>
    <t>9.8 5.6 12.0</t>
  </si>
  <si>
    <t xml:space="preserve">20090302000000 </t>
  </si>
  <si>
    <t xml:space="preserve">9.1 5.3 14.4 </t>
  </si>
  <si>
    <t xml:space="preserve">7.0 4.7 9.7 </t>
  </si>
  <si>
    <t>87.8 57.0 98.0</t>
  </si>
  <si>
    <t>9.1 5.3 14.4</t>
  </si>
  <si>
    <t>9.2 4.6 14.5</t>
  </si>
  <si>
    <t>0 0 0 0 0 1 0 0</t>
  </si>
  <si>
    <t>0 0 0 1 0 0 0 0</t>
  </si>
  <si>
    <t xml:space="preserve">0.7 0.0 2.9 </t>
  </si>
  <si>
    <t xml:space="preserve">0.7 0.0 2.5 </t>
  </si>
  <si>
    <t xml:space="preserve">9.5 5.4 11.5 </t>
  </si>
  <si>
    <t>0 0</t>
  </si>
  <si>
    <t xml:space="preserve">8.5 4.0 14.4 </t>
  </si>
  <si>
    <t>4 8</t>
  </si>
  <si>
    <t>problem 10</t>
  </si>
  <si>
    <t xml:space="preserve">    &lt;item sensor="lunar" cat="phase" unit="percentage"&gt;99.4&lt;/item&gt;</t>
  </si>
  <si>
    <t xml:space="preserve">    &lt;item sensor="lunar" cat="age" unit="days"&gt;14&lt;/item&gt;</t>
  </si>
  <si>
    <t xml:space="preserve">    &lt;item sensor="th0" cat="temp" unit="c"&gt;21.9&lt;/item&gt;</t>
  </si>
  <si>
    <t xml:space="preserve">    &lt;item sensor="th0" cat="heatindex" unit="c"&gt;21.9&lt;/item&gt;</t>
  </si>
  <si>
    <t xml:space="preserve">    &lt;item sensor="th0" cat="humidex" unit="c"&gt;26.1&lt;/item&gt;</t>
  </si>
  <si>
    <t xml:space="preserve">    &lt;item sensor="th0" cat="humidex" unit="f"&gt;79.0&lt;/item&gt;</t>
  </si>
  <si>
    <t xml:space="preserve">    &lt;item sensor="wind0" cat="speed" unit="ms"&gt;0.4&lt;/item&gt;</t>
  </si>
  <si>
    <t xml:space="preserve">    &lt;item sensor="wind0" cat="speed" unit="kmh"&gt;1.4&lt;/item&gt;</t>
  </si>
  <si>
    <t xml:space="preserve">    &lt;item sensor="wind0" cat="speed" unit="mph"&gt;0.9&lt;/item&gt;</t>
  </si>
  <si>
    <t xml:space="preserve">    &lt;item sensor="wind0" cat="speed" unit="kn"&gt;0.8&lt;/item&gt;</t>
  </si>
  <si>
    <t xml:space="preserve">    &lt;item sensor="wind0" cat="speed" unit="bft"&gt;0.6&lt;/item&gt;</t>
  </si>
  <si>
    <t xml:space="preserve">    &lt;item sensor="thb0" cat="temp" unit="c"&gt;23.7&lt;/item&gt;</t>
  </si>
  <si>
    <t xml:space="preserve">    &lt;item sensor="thb0" cat="temp" unit="f"&gt;74.7&lt;/item&gt;</t>
  </si>
  <si>
    <t xml:space="preserve">    &lt;item sensor="thb0" cat="heatindex" unit="c"&gt;23.7&lt;/item&gt;</t>
  </si>
  <si>
    <t xml:space="preserve">    &lt;item sensor="thb0" cat="heatindex" unit="f"&gt;74.7&lt;/item&gt;</t>
  </si>
  <si>
    <t xml:space="preserve">    &lt;item sensor="thb0" cat="press" unit="hpa"&gt;966.7&lt;/item&gt;</t>
  </si>
  <si>
    <t xml:space="preserve">    &lt;item sensor="thb0" cat="press" unit="mmhg"&gt;725.0&lt;/item&gt;</t>
  </si>
  <si>
    <t xml:space="preserve">    &lt;item sensor="thb0" cat="sealevel" unit="hpa"&gt;1016.9&lt;/item&gt;</t>
  </si>
  <si>
    <t xml:space="preserve">    &lt;item sensor="thb0" cat="sealevel" unit="mmhg"&gt;762.7&lt;/item&gt;</t>
  </si>
  <si>
    <t xml:space="preserve">    &lt;item sensor="thb0" cat="sealevel" unit="inhg"&gt;30.03&lt;/item&gt;</t>
  </si>
  <si>
    <t xml:space="preserve">    &lt;item sensor="th0" cat="dewmax" unit="time"&gt;20180627093851&lt;/item&gt;</t>
  </si>
  <si>
    <t xml:space="preserve">    &lt;item sensor="th0" cat="dewmax" unit="c"&gt;15.6&lt;/item&gt;</t>
  </si>
  <si>
    <t xml:space="preserve">    &lt;item sensor="th0" cat="dewmax" unit="f"&gt;60.1&lt;/item&gt;</t>
  </si>
  <si>
    <t xml:space="preserve">    &lt;item sensor="th0" cat="hum" unit="trend"&gt;-1&lt;/item&gt;</t>
  </si>
  <si>
    <t xml:space="preserve">    &lt;item sensor="thb0" cat="tempmin" unit="time"&gt;20180627093713&lt;/item&gt;</t>
  </si>
  <si>
    <t xml:space="preserve">    &lt;item sensor="thb0" cat="tempmin" unit="c"&gt;23.6&lt;/item&gt;</t>
  </si>
  <si>
    <t xml:space="preserve">    &lt;item sensor="thb0" cat="tempmin" unit="f"&gt;74.5&lt;/item&gt;</t>
  </si>
  <si>
    <t xml:space="preserve">    &lt;item sensor="thb0" cat="dew" unit="c"&gt;10.7&lt;/item&gt;</t>
  </si>
  <si>
    <t xml:space="preserve">    &lt;item sensor="thb0" cat="dew" unit="f"&gt;51.3&lt;/item&gt;</t>
  </si>
  <si>
    <t xml:space="preserve">    &lt;item sensor="thb0" cat="heatindexmin" unit="time"&gt;20180627093713&lt;/item&gt;</t>
  </si>
  <si>
    <t xml:space="preserve">    &lt;item sensor="thb0" cat="heatindexmin" unit="c"&gt;23.6&lt;/item&gt;</t>
  </si>
  <si>
    <t xml:space="preserve">    &lt;item sensor="thb0" cat="heatindexmin" unit="f"&gt;74.5&lt;/item&gt;</t>
  </si>
  <si>
    <t xml:space="preserve">    &lt;item sensor="thb0" cat="humidexmin" unit="time"&gt;20180627092213&lt;/item&gt;</t>
  </si>
  <si>
    <t xml:space="preserve">    &lt;item sensor="thb0" cat="humidexmin" unit="c"&gt;24.3&lt;/item&gt;</t>
  </si>
  <si>
    <t xml:space="preserve">    &lt;item sensor="thb0" cat="humidexmin" unit="f"&gt;75.7&lt;/item&gt;</t>
  </si>
  <si>
    <t xml:space="preserve">    &lt;item sensor="thb0" cat="hummax" unit="time"&gt;20180627092815&lt;/item&gt;</t>
  </si>
  <si>
    <t xml:space="preserve">    &lt;item sensor="thb0" cat="hummax" unit="rel"&gt;45.0&lt;/item&gt;</t>
  </si>
  <si>
    <t xml:space="preserve">    &lt;item sensor="thb0" cat="pressmin" unit="inhg"&gt;28.54&lt;/item&gt;</t>
  </si>
  <si>
    <t xml:space="preserve">    &lt;item sensor="wind0" cat="gustspeed" unit="ms"&gt;1.0&lt;/item&gt;</t>
  </si>
  <si>
    <t xml:space="preserve">    &lt;item sensor="wind0" cat="gustspeed" unit="kn"&gt;1.9&lt;/item&gt;</t>
  </si>
  <si>
    <t xml:space="preserve">    &lt;item sensor="wind0" cat="speedmin" unit="time"&gt;20180627090215&lt;/item&gt;</t>
  </si>
  <si>
    <t xml:space="preserve">    &lt;item sensor="th0" cat="dew" unit="c"&gt;15.2&lt;/item&gt;</t>
  </si>
  <si>
    <t xml:space="preserve">    &lt;item sensor="thb0" cat="temp" unit="c"&gt;23.9&lt;/item&gt;</t>
  </si>
  <si>
    <t xml:space="preserve">    &lt;item sensor="thb0" cat="temp" unit="f"&gt;74.9&lt;/item&gt;</t>
  </si>
  <si>
    <t xml:space="preserve">    &lt;item sensor="thb0" cat="tempmax" unit="c"&gt;24.2&lt;/item&gt;</t>
  </si>
  <si>
    <t xml:space="preserve">    &lt;item sensor="thb0" cat="tempmax" unit="f"&gt;75.6&lt;/item&gt;</t>
  </si>
  <si>
    <t xml:space="preserve">    &lt;item sensor="thb0" cat="heatindex" unit="c"&gt;23.9&lt;/item&gt;</t>
  </si>
  <si>
    <t xml:space="preserve">    &lt;item sensor="thb0" cat="heatindex" unit="f"&gt;74.9&lt;/item&gt;</t>
  </si>
  <si>
    <t xml:space="preserve">    &lt;item sensor="thb0" cat="heatindexmax" unit="c"&gt;24.2&lt;/item&gt;</t>
  </si>
  <si>
    <t xml:space="preserve">    &lt;item sensor="thb0" cat="heatindexmax" unit="f"&gt;75.6&lt;/item&gt;</t>
  </si>
  <si>
    <t xml:space="preserve">    &lt;item sensor="thb0" cat="humidex" unit="f"&gt;77.1&lt;/item&gt;</t>
  </si>
  <si>
    <t xml:space="preserve">    &lt;item sensor="thb0" cat="pressmax" unit="hpa"&gt;966.9&lt;/item&gt;</t>
  </si>
  <si>
    <t xml:space="preserve">    &lt;item sensor="thb0" cat="pressmax" unit="inhg"&gt;28.55&lt;/item&gt;</t>
  </si>
  <si>
    <t xml:space="preserve">    &lt;item sensor="thb0" cat="seapressdelta" unit="hpa"&gt;-0.2&lt;/item&gt;</t>
  </si>
  <si>
    <t xml:space="preserve">    &lt;item sensor="thb0" cat="seapressdelta" unit="mmhg"&gt;-0.2&lt;/item&gt;</t>
  </si>
  <si>
    <t xml:space="preserve">    &lt;item sensor="thb0" cat="seapressdelta" unit="inhg"&gt;-0.01&lt;/item&gt;</t>
  </si>
  <si>
    <t xml:space="preserve">    &lt;item sensor="wind0" cat="maxspeeddir" unit="deg"&gt;202.5&lt;/item&gt;</t>
  </si>
  <si>
    <t xml:space="preserve">    &lt;item sensor="wind0" cat="maxspeeddir" unit="de"&gt;SSW&lt;/item&gt;</t>
  </si>
  <si>
    <t xml:space="preserve">    &lt;item sensor="wind0" cat="maxspeeddir" unit="nl"&gt;ZZW&lt;/item&gt;</t>
  </si>
  <si>
    <t xml:space="preserve">    &lt;item sensor="wind0" cat="maxspeeddir" unit="en"&gt;SSW&lt;/item&gt;</t>
  </si>
  <si>
    <t xml:space="preserve">    &lt;item sensor="wind0" cat="maindir" unit="deg"&gt;0.0&lt;/item&gt;</t>
  </si>
  <si>
    <t xml:space="preserve">    &lt;item sensor="wind0" cat="maindir" unit="de"&gt;N&lt;/item&gt;</t>
  </si>
  <si>
    <t xml:space="preserve">    &lt;item sensor="wind0" cat="maindir" unit="nl"&gt;N&lt;/item&gt;</t>
  </si>
  <si>
    <t xml:space="preserve">    &lt;item sensor="wind0" cat="maindir" unit="en"&gt;N&lt;/item&gt;</t>
  </si>
  <si>
    <t xml:space="preserve">    &lt;item sensor="wind0" cat="gustspeed" unit="ms"&gt;0.2&lt;/item&gt;</t>
  </si>
  <si>
    <t xml:space="preserve">    &lt;item sensor="wind0" cat="gustspeed" unit="mph"&gt;0.5&lt;/item&gt;</t>
  </si>
  <si>
    <t xml:space="preserve">    &lt;item sensor="wind0" cat="gustspeed" unit="bft"&gt;0.4&lt;/item&gt;</t>
  </si>
  <si>
    <t xml:space="preserve">    &lt;item sensor="wind0" cat="gustspeed" unit="bftint"&gt;0&lt;/item&gt;</t>
  </si>
  <si>
    <t xml:space="preserve">    &lt;item sensor="wind0" cat="gustspeedmax" unit="time"&gt;20180627094115&lt;/item&gt;</t>
  </si>
  <si>
    <t xml:space="preserve">    &lt;item sensor="wind0" cat="gustspeedmax" unit="deg"&gt;210&lt;/item&gt;</t>
  </si>
  <si>
    <t xml:space="preserve">    &lt;item sensor="wind0" cat="gustspeedmax" unit="ms"&gt;1.3&lt;/item&gt;</t>
  </si>
  <si>
    <t xml:space="preserve">    &lt;item sensor="wind0" cat="gustspeedmax" unit="kmh"&gt;4.7&lt;/item&gt;</t>
  </si>
  <si>
    <t xml:space="preserve">    &lt;item sensor="wind0" cat="gustspeedmax" unit="mph"&gt;2.9&lt;/item&gt;</t>
  </si>
  <si>
    <t xml:space="preserve">    &lt;item sensor="wind0" cat="gustspeedmax" unit="kn"&gt;2.5&lt;/item&gt;</t>
  </si>
  <si>
    <t xml:space="preserve">    &lt;item sensor="wind0" cat="gustspeedmax" unit="bft"&gt;1.3&lt;/item&gt;</t>
  </si>
  <si>
    <t xml:space="preserve">    &lt;item sensor="wind0" cat="gustspeedmax" unit="bftint"&gt;1&lt;/item&gt;</t>
  </si>
  <si>
    <t xml:space="preserve">    &lt;item sensor="wind0" cat="speed" unit="bftint"&gt;0&lt;/item&gt;</t>
  </si>
  <si>
    <t xml:space="preserve">    &lt;item sensor="wind0" cat="speedmax" unit="ms"&gt;0.4&lt;/item&gt;</t>
  </si>
  <si>
    <t xml:space="preserve">    &lt;item sensor="wind0" cat="speedmax" unit="kmh"&gt;1.4&lt;/item&gt;</t>
  </si>
  <si>
    <t xml:space="preserve">    &lt;item sensor="wind0" cat="speedmax" unit="mph"&gt;0.9&lt;/item&gt;</t>
  </si>
  <si>
    <t xml:space="preserve">    &lt;item sensor="wind0" cat="speedmax" unit="kn"&gt;0.8&lt;/item&gt;</t>
  </si>
  <si>
    <t xml:space="preserve">    &lt;item sensor="wind0" cat="speedmax" unit="bft"&gt;0.6&lt;/item&gt;</t>
  </si>
  <si>
    <t xml:space="preserve">    &lt;item sensor="data0" cat="valuemin" unit="num"&gt;0.17&lt;/item&gt;</t>
  </si>
  <si>
    <t xml:space="preserve">    &lt;item sensor="data0" cat="valuemax" unit="num"&gt;1.63&lt;/item&gt;</t>
  </si>
  <si>
    <t xml:space="preserve">    &lt;item sensor="data0" cat="valuemax" unit="time"&gt;20180627093129&lt;/item&gt;</t>
  </si>
  <si>
    <t xml:space="preserve">    &lt;item sensor="th0" cat="tempdelta" unit="c"&gt;0.9&lt;/item&gt;</t>
  </si>
  <si>
    <t xml:space="preserve">    &lt;item sensor="th0" cat="tempdelta" unit="f"&gt;1.6&lt;/item&gt;</t>
  </si>
  <si>
    <t xml:space="preserve">    &lt;item sensor="th0" cat="heatindexdelta" unit="c"&gt;0.9&lt;/item&gt;</t>
  </si>
  <si>
    <t xml:space="preserve">    &lt;item sensor="th0" cat="heatindexdelta" unit="f"&gt;1.6&lt;/item&gt;</t>
  </si>
  <si>
    <t xml:space="preserve">    &lt;item sensor="thb0" cat="dewmin" unit="c"&gt;8.5&lt;/item&gt;</t>
  </si>
  <si>
    <t xml:space="preserve">    &lt;item sensor="thb0" cat="dewmin" unit="f"&gt;47.3&lt;/item&gt;</t>
  </si>
  <si>
    <t xml:space="preserve">    &lt;item sensor="thb0" cat="dewdelta" unit="c"&gt;0.7&lt;/item&gt;</t>
  </si>
  <si>
    <t xml:space="preserve">    &lt;item sensor="thb0" cat="dewdelta" unit="f"&gt;1.3&lt;/item&gt;</t>
  </si>
  <si>
    <t xml:space="preserve">    &lt;item sensor="thb0" cat="hummin" unit="rel"&gt;38.0&lt;/item&gt;</t>
  </si>
  <si>
    <t xml:space="preserve">    &lt;item sensor="thb0" cat="pressmax" unit="hpa"&gt;966.8&lt;/item&gt;</t>
  </si>
  <si>
    <t xml:space="preserve">    &lt;item sensor="thb0" cat="pressmax" unit="mmhg"&gt;725.1&lt;/item&gt;</t>
  </si>
  <si>
    <t xml:space="preserve">    &lt;item sensor="thb0" cat="sealevelmax" unit="hpa"&gt;1017.0&lt;/item&gt;</t>
  </si>
  <si>
    <t xml:space="preserve">    &lt;item sensor="thb0" cat="sealevelmax" unit="mmhg"&gt;762.8&lt;/item&gt;</t>
  </si>
  <si>
    <t xml:space="preserve">    &lt;item sensor="thb0" cat="sealevelmax" unit="inhg"&gt;30.03&lt;/item&gt;</t>
  </si>
  <si>
    <t xml:space="preserve">    &lt;item sensor="wind0" cat="speed" unit="ms"&gt;0.2&lt;/item&gt;</t>
  </si>
  <si>
    <t xml:space="preserve">    &lt;item sensor="data1" cat="valuesumpermin" unit="num"&gt;8.81&lt;/item&gt;</t>
  </si>
  <si>
    <t xml:space="preserve">    &lt;item sensor="data1" cat="valuesumpermin" unit="int"&gt;9&lt;/item&gt;</t>
  </si>
  <si>
    <t xml:space="preserve">    &lt;item sensor="data2" cat="valuesum" unit="num"&gt;1.16&lt;/item&gt;</t>
  </si>
  <si>
    <t xml:space="preserve">    &lt;item sensor="data3" cat="valuesum" unit="num"&gt;22.91&lt;/item&gt;</t>
  </si>
  <si>
    <t xml:space="preserve">    &lt;item sensor="data3" cat="valuesum" unit="int"&gt;23&lt;/item&gt;</t>
  </si>
  <si>
    <t xml:space="preserve">    &lt;item sensor="data5" cat="value" unit="int"&gt;147&lt;/item&gt;</t>
  </si>
  <si>
    <t xml:space="preserve">    &lt;item sensor="data5" cat="valuerise" unit=""&gt;11&lt;/item&gt;</t>
  </si>
  <si>
    <t xml:space="preserve">    &lt;item sensor="data5" cat="valuefall" unit=""&gt;11&lt;/item&gt;</t>
  </si>
  <si>
    <t xml:space="preserve">    &lt;item sensor="data6" cat="valuesum" unit="num"&gt;15.00&lt;/item&gt;</t>
  </si>
  <si>
    <t xml:space="preserve">    &lt;item sensor="data6" cat="valuesum" unit="int"&gt;15&lt;/item&gt;</t>
  </si>
  <si>
    <t xml:space="preserve">    &lt;item sensor="data7" cat="valuesum" unit="num"&gt;0.87&lt;/item&gt;</t>
  </si>
  <si>
    <t xml:space="preserve">    &lt;item sensor="th0" cat="temp" unit="c"&gt;23.2&lt;/item&gt;</t>
  </si>
  <si>
    <t xml:space="preserve">    &lt;item sensor="th0" cat="heatindex" unit="c"&gt;23.2&lt;/item&gt;</t>
  </si>
  <si>
    <t xml:space="preserve">    &lt;item sensor="thb0" cat="tempdelta" unit="c"&gt;-0.4&lt;/item&gt;</t>
  </si>
  <si>
    <t xml:space="preserve">    &lt;item sensor="thb0" cat="tempdelta" unit="f"&gt;-0.7&lt;/item&gt;</t>
  </si>
  <si>
    <t xml:space="preserve">    &lt;item sensor="thb0" cat="dew" unit="c"&gt;10.1&lt;/item&gt;</t>
  </si>
  <si>
    <t xml:space="preserve">    &lt;item sensor="thb0" cat="dew" unit="f"&gt;50.2&lt;/item&gt;</t>
  </si>
  <si>
    <t xml:space="preserve">    &lt;item sensor="thb0" cat="heatindexdelta" unit="c"&gt;-0.4&lt;/item&gt;</t>
  </si>
  <si>
    <t xml:space="preserve">    &lt;item sensor="thb0" cat="heatindexdelta" unit="f"&gt;-0.7&lt;/item&gt;</t>
  </si>
  <si>
    <t xml:space="preserve">    &lt;item sensor="thb0" cat="hum" unit="rel"&gt;38.9&lt;/item&gt;</t>
  </si>
  <si>
    <t xml:space="preserve">    &lt;item sensor="thb0" cat="pressdelta" unit="hpa"&gt;-0.5&lt;/item&gt;</t>
  </si>
  <si>
    <t xml:space="preserve">    &lt;item sensor="thb0" cat="pressdelta" unit="mmhg"&gt;-0.4&lt;/item&gt;</t>
  </si>
  <si>
    <t xml:space="preserve">    &lt;item sensor="thb0" cat="seapressdelta" unit="hpa"&gt;-0.3&lt;/item&gt;</t>
  </si>
  <si>
    <t xml:space="preserve">    &lt;item sensor="wind0" cat="speedmin" unit="time"&gt;20180626233016&lt;/item&gt;</t>
  </si>
  <si>
    <t xml:space="preserve">    &lt;item sensor="data2" cat="valuesum" unit="int"&gt;97&lt;/item&gt;</t>
  </si>
  <si>
    <t xml:space="preserve">    &lt;item sensor="data3" cat="valuesum" unit="num"&gt;2275.20&lt;/item&gt;</t>
  </si>
  <si>
    <t xml:space="preserve">    &lt;item sensor="data3" cat="valuesum" unit="int"&gt;2275&lt;/item&gt;</t>
  </si>
  <si>
    <t xml:space="preserve">    &lt;item sensor="data5" cat="valuerise" unit=""&gt;1151&lt;/item&gt;</t>
  </si>
  <si>
    <t xml:space="preserve">    &lt;item sensor="data5" cat="valuefall" unit=""&gt;1151&lt;/item&gt;</t>
  </si>
  <si>
    <t xml:space="preserve">    &lt;item sensor="data6" cat="valuesum" unit="num"&gt;1440.00&lt;/item&gt;</t>
  </si>
  <si>
    <t xml:space="preserve">    &lt;item sensor="data6" cat="valuesum" unit="int"&gt;1440&lt;/item&gt;</t>
  </si>
  <si>
    <t xml:space="preserve">    &lt;item sensor="data7" cat="valuesum" unit="num"&gt;86.40&lt;/item&gt;</t>
  </si>
  <si>
    <t xml:space="preserve">    &lt;item sensor="th0" cat="tempdelta" unit="c"&gt;4.1&lt;/item&gt;</t>
  </si>
  <si>
    <t xml:space="preserve">    &lt;item sensor="th0" cat="tempdelta" unit="f"&gt;7.4&lt;/item&gt;</t>
  </si>
  <si>
    <t xml:space="preserve">    &lt;item sensor="th0" cat="heatindexdelta" unit="c"&gt;4.1&lt;/item&gt;</t>
  </si>
  <si>
    <t xml:space="preserve">    &lt;item sensor="th0" cat="heatindexdelta" unit="f"&gt;7.4&lt;/item&gt;</t>
  </si>
  <si>
    <t xml:space="preserve">    &lt;item sensor="thb0" cat="temp" unit="c"&gt;24.0&lt;/item&gt;</t>
  </si>
  <si>
    <t xml:space="preserve">    &lt;item sensor="thb0" cat="temp" unit="f"&gt;75.1&lt;/item&gt;</t>
  </si>
  <si>
    <t xml:space="preserve">    &lt;item sensor="thb0" cat="heatindex" unit="c"&gt;24.0&lt;/item&gt;</t>
  </si>
  <si>
    <t xml:space="preserve">    &lt;item sensor="thb0" cat="heatindex" unit="f"&gt;75.1&lt;/item&gt;</t>
  </si>
  <si>
    <t xml:space="preserve">    &lt;item sensor="thb0" cat="humidex" unit="c"&gt;25.2&lt;/item&gt;</t>
  </si>
  <si>
    <t xml:space="preserve">    &lt;item sensor="thb0" cat="humidexdelta" unit="c"&gt;-0.4&lt;/item&gt;</t>
  </si>
  <si>
    <t xml:space="preserve">    &lt;item sensor="thb0" cat="humidexdelta" unit="f"&gt;-0.7&lt;/item&gt;</t>
  </si>
  <si>
    <t xml:space="preserve">    &lt;item sensor="wind0" cat="maindir" unit="deg"&gt;315.0&lt;/item&gt;</t>
  </si>
  <si>
    <t xml:space="preserve">    &lt;item sensor="wind0" cat="maindir" unit="de"&gt;NW&lt;/item&gt;</t>
  </si>
  <si>
    <t xml:space="preserve">    &lt;item sensor="wind0" cat="maindir" unit="nl"&gt;NW&lt;/item&gt;</t>
  </si>
  <si>
    <t xml:space="preserve">    &lt;item sensor="wind0" cat="maindir" unit="en"&gt;NW&lt;/item&gt;</t>
  </si>
  <si>
    <t xml:space="preserve">    &lt;item sensor="wind0" cat="gustspeed" unit="ms"&gt;0.3&lt;/item&gt;</t>
  </si>
  <si>
    <t xml:space="preserve">    &lt;item sensor="wind0" cat="gustspeed" unit="bft"&gt;0.5&lt;/item&gt;</t>
  </si>
  <si>
    <t xml:space="preserve">    &lt;item sensor="wind0" cat="chilldelta" unit="c"&gt;4.1&lt;/item&gt;</t>
  </si>
  <si>
    <t xml:space="preserve">    &lt;item sensor="wind0" cat="chilldelta" unit="f"&gt;39.4&lt;/item&gt;</t>
  </si>
  <si>
    <t xml:space="preserve">    &lt;item sensor="data1" cat="valuesumpermin" unit="int"&gt;36&lt;/item&gt;</t>
  </si>
  <si>
    <t xml:space="preserve">    &lt;item sensor="data2" cat="valuesum" unit="num"&gt;4.76&lt;/item&gt;</t>
  </si>
  <si>
    <t xml:space="preserve">    &lt;item sensor="data3" cat="valuesum" unit="num"&gt;94.01&lt;/item&gt;</t>
  </si>
  <si>
    <t xml:space="preserve">    &lt;item sensor="data3" cat="valuesum" unit="int"&gt;94&lt;/item&gt;</t>
  </si>
  <si>
    <t xml:space="preserve">    &lt;item sensor="data5" cat="valuerise" unit=""&gt;47&lt;/item&gt;</t>
  </si>
  <si>
    <t xml:space="preserve">    &lt;item sensor="data5" cat="valuefall" unit=""&gt;47&lt;/item&gt;</t>
  </si>
  <si>
    <t xml:space="preserve">    &lt;item sensor="data5" cat="valuedeltasum" unit="num"&gt;71900.00&lt;/item&gt;</t>
  </si>
  <si>
    <t xml:space="preserve">    &lt;item sensor="data5" cat="valuedeltasum" unit="int"&gt;71900&lt;/item&gt;</t>
  </si>
  <si>
    <t xml:space="preserve">    &lt;item sensor="data6" cat="valuesum" unit="num"&gt;60.00&lt;/item&gt;</t>
  </si>
  <si>
    <t xml:space="preserve">    &lt;item sensor="data6" cat="valuesum" unit="int"&gt;60&lt;/item&gt;</t>
  </si>
  <si>
    <t xml:space="preserve">    &lt;item sensor="data7" cat="valuesum" unit="num"&gt;3.57&lt;/item&gt;</t>
  </si>
  <si>
    <t xml:space="preserve">    &lt;item sensor="data7" cat="valuesum" unit="int"&gt;4&lt;/item&gt;</t>
  </si>
  <si>
    <t>dies</t>
  </si>
  <si>
    <t>días</t>
  </si>
  <si>
    <t>days</t>
  </si>
  <si>
    <t xml:space="preserve">    &lt;item sensor="date0" cat="hour" unit="utc"&gt;08&lt;/item&gt;</t>
  </si>
  <si>
    <t xml:space="preserve">    &lt;item sensor="date0" cat="sec" unit="utc"&gt;13&lt;/item&gt;</t>
  </si>
  <si>
    <t xml:space="preserve">    &lt;item sensor="date0" cat="hour" unit="local"&gt;10&lt;/item&gt;</t>
  </si>
  <si>
    <t xml:space="preserve">    &lt;item sensor="date0" cat="sec" unit="local"&gt;13&lt;/item&gt;</t>
  </si>
  <si>
    <t xml:space="preserve">    &lt;item sensor="th0" cat="hum" unit="rel"&gt;57&lt;/item&gt;</t>
  </si>
  <si>
    <t xml:space="preserve">    &lt;item sensor="th0" cat="dew" unit="c"&gt;14.9&lt;/item&gt;</t>
  </si>
  <si>
    <t xml:space="preserve">    &lt;item sensor="th0" cat="dew" unit="f"&gt;58.8&lt;/item&gt;</t>
  </si>
  <si>
    <t xml:space="preserve">    &lt;item sensor="th0" cat="cloudheight" unit="m"&gt;1125&lt;/item&gt;</t>
  </si>
  <si>
    <t xml:space="preserve">    &lt;item sensor="th0" cat="cloudheight" unit="ft"&gt;3600&lt;/item&gt;</t>
  </si>
  <si>
    <t xml:space="preserve">    &lt;item sensor="thb0" cat="hum" unit="rel"&gt;44&lt;/item&gt;</t>
  </si>
  <si>
    <t xml:space="preserve">    &lt;item sensor="thb0" cat="hum" unit="abs"&gt;9.4&lt;/item&gt;</t>
  </si>
  <si>
    <t xml:space="preserve">    &lt;item sensor="thb0" cat="humidex" unit="c"&gt;25.3&lt;/item&gt;</t>
  </si>
  <si>
    <t xml:space="preserve">    &lt;item sensor="thb0" cat="humidex" unit="f"&gt;77.5&lt;/item&gt;</t>
  </si>
  <si>
    <t xml:space="preserve">    &lt;item sensor="thb0" cat="cloudheight" unit="m"&gt;1625&lt;/item&gt;</t>
  </si>
  <si>
    <t xml:space="preserve">    &lt;item sensor="thb0" cat="cloudheight" unit="ft"&gt;5200&lt;/item&gt;</t>
  </si>
  <si>
    <t xml:space="preserve">    &lt;item sensor="thb0" cat="press" unit="mmhg"&gt;724.8&lt;/item&gt;</t>
  </si>
  <si>
    <t xml:space="preserve">    &lt;item sensor="thb0" cat="sealevel" unit="hpa"&gt;1016.7&lt;/item&gt;</t>
  </si>
  <si>
    <t xml:space="preserve">    &lt;item sensor="thb0" cat="sealevel" unit="mmhg"&gt;762.5&lt;/item&gt;</t>
  </si>
  <si>
    <t xml:space="preserve">    &lt;item sensor="thb0" cat="altimeter" unit="psi"&gt;14.77&lt;/item&gt;</t>
  </si>
  <si>
    <t xml:space="preserve">    &lt;item sensor="thb0" cat="altimeter" unit="inhg"&gt;30.08&lt;/item&gt;</t>
  </si>
  <si>
    <t xml:space="preserve">    &lt;item sensor="date0" cat="date" unit="utc"&gt;20180627081517&lt;/item&gt;</t>
  </si>
  <si>
    <t xml:space="preserve">    &lt;item sensor="date0" cat="date" unit="local"&gt;20180627101517&lt;/item&gt;</t>
  </si>
  <si>
    <t xml:space="preserve">    &lt;item sensor="th0" cat="temp" unit="c"&gt;17.1&lt;/item&gt;</t>
  </si>
  <si>
    <t xml:space="preserve">    &lt;item sensor="th0" cat="temp" unit="f"&gt;62.8&lt;/item&gt;</t>
  </si>
  <si>
    <t xml:space="preserve">    &lt;item sensor="th0" cat="tempmax" unit="time"&gt;20180627101137&lt;/item&gt;</t>
  </si>
  <si>
    <t xml:space="preserve">    &lt;item sensor="th0" cat="tempmax" unit="c"&gt;23.6&lt;/item&gt;</t>
  </si>
  <si>
    <t xml:space="preserve">    &lt;item sensor="th0" cat="tempmax" unit="f"&gt;74.5&lt;/item&gt;</t>
  </si>
  <si>
    <t xml:space="preserve">    &lt;item sensor="th0" cat="tempdelta" unit="c"&gt;3.5&lt;/item&gt;</t>
  </si>
  <si>
    <t xml:space="preserve">    &lt;item sensor="th0" cat="tempdelta" unit="f"&gt;6.3&lt;/item&gt;</t>
  </si>
  <si>
    <t xml:space="preserve">    &lt;item sensor="th0" cat="dewdelta" unit="c"&gt;1.8&lt;/item&gt;</t>
  </si>
  <si>
    <t xml:space="preserve">    &lt;item sensor="th0" cat="dewdelta" unit="f"&gt;3.2&lt;/item&gt;</t>
  </si>
  <si>
    <t xml:space="preserve">    &lt;item sensor="th0" cat="heatindex" unit="c"&gt;17.1&lt;/item&gt;</t>
  </si>
  <si>
    <t xml:space="preserve">    &lt;item sensor="th0" cat="heatindex" unit="f"&gt;62.8&lt;/item&gt;</t>
  </si>
  <si>
    <t xml:space="preserve">    &lt;item sensor="th0" cat="heatindexmax" unit="time"&gt;20180627101137&lt;/item&gt;</t>
  </si>
  <si>
    <t xml:space="preserve">    &lt;item sensor="th0" cat="heatindexmax" unit="c"&gt;23.6&lt;/item&gt;</t>
  </si>
  <si>
    <t xml:space="preserve">    &lt;item sensor="th0" cat="heatindexmax" unit="f"&gt;74.5&lt;/item&gt;</t>
  </si>
  <si>
    <t xml:space="preserve">    &lt;item sensor="th0" cat="heatindexdelta" unit="c"&gt;3.5&lt;/item&gt;</t>
  </si>
  <si>
    <t xml:space="preserve">    &lt;item sensor="th0" cat="heatindexdelta" unit="f"&gt;6.3&lt;/item&gt;</t>
  </si>
  <si>
    <t xml:space="preserve">    &lt;item sensor="th0" cat="humidex" unit="c"&gt;20.1&lt;/item&gt;</t>
  </si>
  <si>
    <t xml:space="preserve">    &lt;item sensor="th0" cat="humidex" unit="f"&gt;68.1&lt;/item&gt;</t>
  </si>
  <si>
    <t xml:space="preserve">    &lt;item sensor="th0" cat="humidexmax" unit="time"&gt;20180627101137&lt;/item&gt;</t>
  </si>
  <si>
    <t xml:space="preserve">    &lt;item sensor="th0" cat="humidexmax" unit="c"&gt;27.6&lt;/item&gt;</t>
  </si>
  <si>
    <t xml:space="preserve">    &lt;item sensor="th0" cat="humidexmax" unit="f"&gt;81.7&lt;/item&gt;</t>
  </si>
  <si>
    <t xml:space="preserve">    &lt;item sensor="th0" cat="humidexdelta" unit="c"&gt;4.5&lt;/item&gt;</t>
  </si>
  <si>
    <t xml:space="preserve">    &lt;item sensor="th0" cat="humidexdelta" unit="f"&gt;8.1&lt;/item&gt;</t>
  </si>
  <si>
    <t xml:space="preserve">    &lt;item sensor="th0" cat="hum" unit="rel"&gt;78.4&lt;/item&gt;</t>
  </si>
  <si>
    <t xml:space="preserve">    &lt;item sensor="th0" cat="hummin" unit="time"&gt;20180627101051&lt;/item&gt;</t>
  </si>
  <si>
    <t xml:space="preserve">    &lt;item sensor="th0" cat="hummin" unit="rel"&gt;59.0&lt;/item&gt;</t>
  </si>
  <si>
    <t xml:space="preserve">    &lt;item sensor="rain0" cat="total" unit="time"&gt;20180627101219&lt;/item&gt;</t>
  </si>
  <si>
    <t xml:space="preserve">    &lt;item sensor="thb0" cat="temp" unit="c"&gt;26.2&lt;/item&gt;</t>
  </si>
  <si>
    <t xml:space="preserve">    &lt;item sensor="thb0" cat="temp" unit="f"&gt;79.2&lt;/item&gt;</t>
  </si>
  <si>
    <t xml:space="preserve">    &lt;item sensor="thb0" cat="tempdelta" unit="c"&gt;-2.3&lt;/item&gt;</t>
  </si>
  <si>
    <t xml:space="preserve">    &lt;item sensor="thb0" cat="tempdelta" unit="f"&gt;-4.1&lt;/item&gt;</t>
  </si>
  <si>
    <t xml:space="preserve">    &lt;item sensor="thb0" cat="dew" unit="f"&gt;51.2&lt;/item&gt;</t>
  </si>
  <si>
    <t xml:space="preserve">    &lt;item sensor="thb0" cat="dew" unit="trend"&gt;-1&lt;/item&gt;</t>
  </si>
  <si>
    <t xml:space="preserve">    &lt;item sensor="thb0" cat="dewdelta" unit="c"&gt;-1.7&lt;/item&gt;</t>
  </si>
  <si>
    <t xml:space="preserve">    &lt;item sensor="thb0" cat="dewdelta" unit="f"&gt;-3.1&lt;/item&gt;</t>
  </si>
  <si>
    <t xml:space="preserve">    &lt;item sensor="thb0" cat="heatindex" unit="c"&gt;26.2&lt;/item&gt;</t>
  </si>
  <si>
    <t xml:space="preserve">    &lt;item sensor="thb0" cat="heatindex" unit="f"&gt;79.2&lt;/item&gt;</t>
  </si>
  <si>
    <t xml:space="preserve">    &lt;item sensor="thb0" cat="heatindexdelta" unit="c"&gt;-2.3&lt;/item&gt;</t>
  </si>
  <si>
    <t xml:space="preserve">    &lt;item sensor="thb0" cat="heatindexdelta" unit="f"&gt;-4.1&lt;/item&gt;</t>
  </si>
  <si>
    <t xml:space="preserve">    &lt;item sensor="thb0" cat="humidex" unit="c"&gt;27.9&lt;/item&gt;</t>
  </si>
  <si>
    <t xml:space="preserve">    &lt;item sensor="thb0" cat="humidex" unit="f"&gt;82.2&lt;/item&gt;</t>
  </si>
  <si>
    <t xml:space="preserve">    &lt;item sensor="thb0" cat="humidexdelta" unit="c"&gt;-3.0&lt;/item&gt;</t>
  </si>
  <si>
    <t xml:space="preserve">    &lt;item sensor="thb0" cat="humidexdelta" unit="f"&gt;-5.4&lt;/item&gt;</t>
  </si>
  <si>
    <t xml:space="preserve">    &lt;item sensor="thb0" cat="hum" unit="rel"&gt;37.8&lt;/item&gt;</t>
  </si>
  <si>
    <t xml:space="preserve">    &lt;item sensor="thb0" cat="press" unit="hpa"&gt;967.1&lt;/item&gt;</t>
  </si>
  <si>
    <t xml:space="preserve">    &lt;item sensor="thb0" cat="pressmin" unit="time"&gt;20180627101017&lt;/item&gt;</t>
  </si>
  <si>
    <t xml:space="preserve">    &lt;item sensor="thb0" cat="pressmin" unit="hpa"&gt;966.5&lt;/item&gt;</t>
  </si>
  <si>
    <t xml:space="preserve">    &lt;item sensor="thb0" cat="pressmin" unit="mmhg"&gt;724.9&lt;/item&gt;</t>
  </si>
  <si>
    <t xml:space="preserve">    &lt;item sensor="thb0" cat="press" unit="trend"&gt;-1&lt;/item&gt;</t>
  </si>
  <si>
    <t xml:space="preserve">    &lt;item sensor="thb0" cat="pressdelta" unit="hpa"&gt;-1.2&lt;/item&gt;</t>
  </si>
  <si>
    <t xml:space="preserve">    &lt;item sensor="thb0" cat="pressdelta" unit="mmhg"&gt;-0.9&lt;/item&gt;</t>
  </si>
  <si>
    <t xml:space="preserve">    &lt;item sensor="thb0" cat="pressdelta" unit="inhg"&gt;-0.04&lt;/item&gt;</t>
  </si>
  <si>
    <t xml:space="preserve">    &lt;item sensor="thb0" cat="sealevelmin" unit="time"&gt;20180627101013&lt;/item&gt;</t>
  </si>
  <si>
    <t xml:space="preserve">    &lt;item sensor="thb0" cat="sealevelmin" unit="hpa"&gt;1016.7&lt;/item&gt;</t>
  </si>
  <si>
    <t xml:space="preserve">    &lt;item sensor="thb0" cat="sealevelmin" unit="mmhg"&gt;762.5&lt;/item&gt;</t>
  </si>
  <si>
    <t xml:space="preserve">    &lt;item sensor="thb0" cat="sealevelmin" unit="inhg"&gt;30.02&lt;/item&gt;</t>
  </si>
  <si>
    <t xml:space="preserve">    &lt;item sensor="thb0" cat="seapressdelta" unit="hpa"&gt;-1.1&lt;/item&gt;</t>
  </si>
  <si>
    <t xml:space="preserve">    &lt;item sensor="thb0" cat="seapressdelta" unit="psi"&gt;-0.02&lt;/item&gt;</t>
  </si>
  <si>
    <t xml:space="preserve">    &lt;item sensor="thb0" cat="seapressdelta" unit="mmhg"&gt;-0.8&lt;/item&gt;</t>
  </si>
  <si>
    <t xml:space="preserve">    &lt;item sensor="thb0" cat="seapressdelta" unit="inhg"&gt;-0.03&lt;/item&gt;</t>
  </si>
  <si>
    <t xml:space="preserve">    &lt;item sensor="wind0" cat="gustspeed" unit="kmh"&gt;3.5&lt;/item&gt;</t>
  </si>
  <si>
    <t xml:space="preserve">    &lt;item sensor="wind0" cat="gustspeed" unit="mph"&gt;2.1&lt;/item&gt;</t>
  </si>
  <si>
    <t xml:space="preserve">    &lt;item sensor="wind0" cat="speed" unit="kmh"&gt;3.5&lt;/item&gt;</t>
  </si>
  <si>
    <t xml:space="preserve">    &lt;item sensor="wind0" cat="chill" unit="c"&gt;16.9&lt;/item&gt;</t>
  </si>
  <si>
    <t xml:space="preserve">    &lt;item sensor="wind0" cat="chillmax" unit="time"&gt;20180627101137&lt;/item&gt;</t>
  </si>
  <si>
    <t xml:space="preserve">    &lt;item sensor="wind0" cat="chillmax" unit="c"&gt;23.6&lt;/item&gt;</t>
  </si>
  <si>
    <t xml:space="preserve">    &lt;item sensor="wind0" cat="chilldelta" unit="c"&gt;3.5&lt;/item&gt;</t>
  </si>
  <si>
    <t xml:space="preserve">    &lt;item sensor="wind0" cat="chill" unit="f"&gt;62.5&lt;/item&gt;</t>
  </si>
  <si>
    <t xml:space="preserve">    &lt;item sensor="wind0" cat="chillmax" unit="f"&gt;74.5&lt;/item&gt;</t>
  </si>
  <si>
    <t xml:space="preserve">    &lt;item sensor="wind0" cat="chilldelta" unit="f"&gt;38.3&lt;/item&gt;</t>
  </si>
  <si>
    <t xml:space="preserve">    &lt;item sensor="data0" cat="value" unit="num"&gt;0.74&lt;/item&gt;</t>
  </si>
  <si>
    <t xml:space="preserve">    &lt;item sensor="data0" cat="valuedelta" unit="num"&gt;0.46&lt;/item&gt;</t>
  </si>
  <si>
    <t xml:space="preserve">    &lt;item sensor="data0" cat="valuerise" unit=""&gt;357&lt;/item&gt;</t>
  </si>
  <si>
    <t xml:space="preserve">    &lt;item sensor="data0" cat="valuefall" unit=""&gt;357&lt;/item&gt;</t>
  </si>
  <si>
    <t xml:space="preserve">    &lt;item sensor="data0" cat="valuesum" unit="num"&gt;907.72&lt;/item&gt;</t>
  </si>
  <si>
    <t xml:space="preserve">    &lt;item sensor="data0" cat="valuesum" unit="int"&gt;908&lt;/item&gt;</t>
  </si>
  <si>
    <t xml:space="preserve">    &lt;item sensor="data0" cat="valuesumpermin" unit="num"&gt;0.63&lt;/item&gt;</t>
  </si>
  <si>
    <t xml:space="preserve">    &lt;item sensor="data0" cat="valuedeltasum" unit="num"&gt;14335.00&lt;/item&gt;</t>
  </si>
  <si>
    <t xml:space="preserve">    &lt;item sensor="data0" cat="valuedeltasum" unit="int"&gt;14335&lt;/item&gt;</t>
  </si>
  <si>
    <t xml:space="preserve">    &lt;item sensor="data1" cat="value" unit="num"&gt;4533594.52&lt;/item&gt;</t>
  </si>
  <si>
    <t xml:space="preserve">    &lt;item sensor="data1" cat="value" unit="int"&gt;4533595&lt;/item&gt;</t>
  </si>
  <si>
    <t xml:space="preserve">    &lt;item sensor="data1" cat="valuemax" unit="num"&gt;4551955.00&lt;/item&gt;</t>
  </si>
  <si>
    <t xml:space="preserve">    &lt;item sensor="data1" cat="valuedelta" unit="num"&gt;36719.00&lt;/item&gt;</t>
  </si>
  <si>
    <t xml:space="preserve">    &lt;item sensor="data1" cat="valuemax" unit="int"&gt;4551955&lt;/item&gt;</t>
  </si>
  <si>
    <t xml:space="preserve">    &lt;item sensor="data1" cat="valuedelta" unit="int"&gt;36719&lt;/item&gt;</t>
  </si>
  <si>
    <t xml:space="preserve">    &lt;item sensor="data1" cat="valuemax" unit="time"&gt;20180627101200&lt;/item&gt;</t>
  </si>
  <si>
    <t xml:space="preserve">    &lt;item sensor="data1" cat="valuesum" unit="num"&gt;5553653292.00&lt;/item&gt;</t>
  </si>
  <si>
    <t xml:space="preserve">    &lt;item sensor="data1" cat="valuesumpermin" unit="num"&gt;3856703.67&lt;/item&gt;</t>
  </si>
  <si>
    <t xml:space="preserve">    &lt;item sensor="data1" cat="valuesumpermin" unit="int"&gt;3856704&lt;/item&gt;</t>
  </si>
  <si>
    <t xml:space="preserve">    &lt;item sensor="data1" cat="valuedeltasum" unit="num"&gt;3675100.00&lt;/item&gt;</t>
  </si>
  <si>
    <t xml:space="preserve">    &lt;item sensor="data1" cat="valuedeltasum" unit="int"&gt;3675100&lt;/item&gt;</t>
  </si>
  <si>
    <t xml:space="preserve">    &lt;item sensor="data2" cat="valuesum" unit="num"&gt;47.77&lt;/item&gt;</t>
  </si>
  <si>
    <t xml:space="preserve">    &lt;item sensor="data2" cat="valuesum" unit="int"&gt;48&lt;/item&gt;</t>
  </si>
  <si>
    <t xml:space="preserve">    &lt;item sensor="data3" cat="valuesum" unit="num"&gt;967.75&lt;/item&gt;</t>
  </si>
  <si>
    <t xml:space="preserve">    &lt;item sensor="data3" cat="valuesum" unit="int"&gt;968&lt;/item&gt;</t>
  </si>
  <si>
    <t xml:space="preserve">    &lt;item sensor="data3" cat="valuesumpermin" unit="num"&gt;0.67&lt;/item&gt;</t>
  </si>
  <si>
    <t xml:space="preserve">    &lt;item sensor="data5" cat="value" unit="num"&gt;149.09&lt;/item&gt;</t>
  </si>
  <si>
    <t xml:space="preserve">    &lt;item sensor="data5" cat="valuedelta" unit="num"&gt;3.00&lt;/item&gt;</t>
  </si>
  <si>
    <t xml:space="preserve">    &lt;item sensor="data5" cat="valuedelta" unit="int"&gt;3&lt;/item&gt;</t>
  </si>
  <si>
    <t xml:space="preserve">    &lt;item sensor="data5" cat="valuerise" unit=""&gt;490&lt;/item&gt;</t>
  </si>
  <si>
    <t xml:space="preserve">    &lt;item sensor="data5" cat="valuefall" unit=""&gt;490&lt;/item&gt;</t>
  </si>
  <si>
    <t xml:space="preserve">    &lt;item sensor="data5" cat="valuesum" unit="num"&gt;182639.00&lt;/item&gt;</t>
  </si>
  <si>
    <t xml:space="preserve">    &lt;item sensor="data5" cat="valuesum" unit="int"&gt;182639&lt;/item&gt;</t>
  </si>
  <si>
    <t xml:space="preserve">    &lt;item sensor="data5" cat="valuesumpermin" unit="num"&gt;126.83&lt;/item&gt;</t>
  </si>
  <si>
    <t xml:space="preserve">    &lt;item sensor="data5" cat="valuesumpermin" unit="int"&gt;127&lt;/item&gt;</t>
  </si>
  <si>
    <t xml:space="preserve">    &lt;item sensor="data5" cat="valuedeltasum" unit="num"&gt;787000.00&lt;/item&gt;</t>
  </si>
  <si>
    <t xml:space="preserve">    &lt;item sensor="data5" cat="valuedeltasum" unit="int"&gt;787000&lt;/item&gt;</t>
  </si>
  <si>
    <t xml:space="preserve">    &lt;item sensor="data6" cat="valuesum" unit="num"&gt;613.00&lt;/item&gt;</t>
  </si>
  <si>
    <t xml:space="preserve">    &lt;item sensor="data6" cat="valuesum" unit="int"&gt;613&lt;/item&gt;</t>
  </si>
  <si>
    <t xml:space="preserve">    &lt;item sensor="data6" cat="valuesumpermin" unit="num"&gt;0.43&lt;/item&gt;</t>
  </si>
  <si>
    <t xml:space="preserve">    &lt;item sensor="data7" cat="valuesum" unit="num"&gt;36.75&lt;/item&gt;</t>
  </si>
  <si>
    <t xml:space="preserve">    &lt;item sensor="data7" cat="valuesum" unit="int"&gt;37&lt;/item&gt;</t>
  </si>
  <si>
    <t xml:space="preserve">    &lt;item sensor="data7" cat="valuesumpermin" unit="num"&gt;0.03&lt;/item&gt;</t>
  </si>
  <si>
    <t xml:space="preserve">    &lt;item sensor="date0" cat="date" unit="utc"&gt;20180627081528&lt;/item&gt;</t>
  </si>
  <si>
    <t xml:space="preserve">    &lt;item sensor="date0" cat="date" unit="local"&gt;20180627101528&lt;/item&gt;</t>
  </si>
  <si>
    <t xml:space="preserve">    &lt;item sensor="th0" cat="temp" unit="c"&gt;23.1&lt;/item&gt;</t>
  </si>
  <si>
    <t xml:space="preserve">    &lt;item sensor="th0" cat="temp" unit="f"&gt;73.7&lt;/item&gt;</t>
  </si>
  <si>
    <t xml:space="preserve">    &lt;item sensor="th0" cat="tempmin" unit="time"&gt;20180627100001&lt;/item&gt;</t>
  </si>
  <si>
    <t xml:space="preserve">    &lt;item sensor="th0" cat="tempmin" unit="c"&gt;22.7&lt;/item&gt;</t>
  </si>
  <si>
    <t xml:space="preserve">    &lt;item sensor="th0" cat="tempmin" unit="f"&gt;72.9&lt;/item&gt;</t>
  </si>
  <si>
    <t xml:space="preserve">    &lt;item sensor="th0" cat="dewmin" unit="time"&gt;20180627100001&lt;/item&gt;</t>
  </si>
  <si>
    <t xml:space="preserve">    &lt;item sensor="th0" cat="dewmax" unit="time"&gt;20180627100741&lt;/item&gt;</t>
  </si>
  <si>
    <t xml:space="preserve">    &lt;item sensor="th0" cat="dewmin" unit="c"&gt;14.5&lt;/item&gt;</t>
  </si>
  <si>
    <t xml:space="preserve">    &lt;item sensor="th0" cat="dewmin" unit="f"&gt;58.1&lt;/item&gt;</t>
  </si>
  <si>
    <t xml:space="preserve">    &lt;item sensor="th0" cat="dewmax" unit="c"&gt;15.3&lt;/item&gt;</t>
  </si>
  <si>
    <t xml:space="preserve">    &lt;item sensor="th0" cat="dewmax" unit="f"&gt;59.5&lt;/item&gt;</t>
  </si>
  <si>
    <t xml:space="preserve">    &lt;item sensor="th0" cat="dewdelta" unit="c"&gt;0.6&lt;/item&gt;</t>
  </si>
  <si>
    <t xml:space="preserve">    &lt;item sensor="th0" cat="dewdelta" unit="f"&gt;1.1&lt;/item&gt;</t>
  </si>
  <si>
    <t xml:space="preserve">    &lt;item sensor="th0" cat="heatindex" unit="c"&gt;23.1&lt;/item&gt;</t>
  </si>
  <si>
    <t xml:space="preserve">    &lt;item sensor="th0" cat="heatindex" unit="f"&gt;73.7&lt;/item&gt;</t>
  </si>
  <si>
    <t xml:space="preserve">    &lt;item sensor="th0" cat="heatindexmin" unit="time"&gt;20180627100001&lt;/item&gt;</t>
  </si>
  <si>
    <t xml:space="preserve">    &lt;item sensor="th0" cat="heatindexmin" unit="c"&gt;22.7&lt;/item&gt;</t>
  </si>
  <si>
    <t xml:space="preserve">    &lt;item sensor="th0" cat="heatindexmin" unit="f"&gt;72.9&lt;/item&gt;</t>
  </si>
  <si>
    <t xml:space="preserve">    &lt;item sensor="th0" cat="humidex" unit="c"&gt;27.1&lt;/item&gt;</t>
  </si>
  <si>
    <t xml:space="preserve">    &lt;item sensor="th0" cat="humidex" unit="f"&gt;80.7&lt;/item&gt;</t>
  </si>
  <si>
    <t xml:space="preserve">    &lt;item sensor="th0" cat="humidexmin" unit="time"&gt;20180627100001&lt;/item&gt;</t>
  </si>
  <si>
    <t xml:space="preserve">    &lt;item sensor="th0" cat="humidexmin" unit="c"&gt;26.4&lt;/item&gt;</t>
  </si>
  <si>
    <t xml:space="preserve">    &lt;item sensor="th0" cat="humidexmin" unit="f"&gt;79.5&lt;/item&gt;</t>
  </si>
  <si>
    <t xml:space="preserve">    &lt;item sensor="th0" cat="humidexdelta" unit="c"&gt;1.2&lt;/item&gt;</t>
  </si>
  <si>
    <t xml:space="preserve">    &lt;item sensor="th0" cat="humidexdelta" unit="f"&gt;2.2&lt;/item&gt;</t>
  </si>
  <si>
    <t xml:space="preserve">    &lt;item sensor="th0" cat="hum" unit="rel"&gt;59.9&lt;/item&gt;</t>
  </si>
  <si>
    <t xml:space="preserve">    &lt;item sensor="th0" cat="hummax" unit="time"&gt;20180627100729&lt;/item&gt;</t>
  </si>
  <si>
    <t xml:space="preserve">    &lt;item sensor="th0" cat="hummax" unit="rel"&gt;61.0&lt;/item&gt;</t>
  </si>
  <si>
    <t xml:space="preserve">    &lt;item sensor="rain0" cat="ratemin" unit="time"&gt;20180627100055&lt;/item&gt;</t>
  </si>
  <si>
    <t xml:space="preserve">    &lt;item sensor="rain0" cat="ratemax" unit="time"&gt;20180627100055&lt;/item&gt;</t>
  </si>
  <si>
    <t xml:space="preserve">    &lt;item sensor="thb0" cat="tempmin" unit="time"&gt;20180627100913&lt;/item&gt;</t>
  </si>
  <si>
    <t xml:space="preserve">    &lt;item sensor="thb0" cat="tempmax" unit="time"&gt;20180627100013&lt;/item&gt;</t>
  </si>
  <si>
    <t xml:space="preserve">    &lt;item sensor="thb0" cat="tempmin" unit="c"&gt;23.8&lt;/item&gt;</t>
  </si>
  <si>
    <t xml:space="preserve">    &lt;item sensor="thb0" cat="tempmin" unit="f"&gt;74.8&lt;/item&gt;</t>
  </si>
  <si>
    <t xml:space="preserve">    &lt;item sensor="thb0" cat="tempmax" unit="c"&gt;24.1&lt;/item&gt;</t>
  </si>
  <si>
    <t xml:space="preserve">    &lt;item sensor="thb0" cat="tempmax" unit="f"&gt;75.4&lt;/item&gt;</t>
  </si>
  <si>
    <t xml:space="preserve">    &lt;item sensor="thb0" cat="tempdelta" unit="c"&gt;-0.3&lt;/item&gt;</t>
  </si>
  <si>
    <t xml:space="preserve">    &lt;item sensor="thb0" cat="tempdelta" unit="f"&gt;-0.5&lt;/item&gt;</t>
  </si>
  <si>
    <t xml:space="preserve">    &lt;item sensor="thb0" cat="dew" unit="c"&gt;9.5&lt;/item&gt;</t>
  </si>
  <si>
    <t xml:space="preserve">    &lt;item sensor="thb0" cat="dew" unit="f"&gt;49.2&lt;/item&gt;</t>
  </si>
  <si>
    <t xml:space="preserve">    &lt;item sensor="thb0" cat="dewmin" unit="time"&gt;20180627101215&lt;/item&gt;</t>
  </si>
  <si>
    <t xml:space="preserve">    &lt;item sensor="thb0" cat="dewmax" unit="time"&gt;20180627100013&lt;/item&gt;</t>
  </si>
  <si>
    <t xml:space="preserve">    &lt;item sensor="thb0" cat="dewmin" unit="c"&gt;8.6&lt;/item&gt;</t>
  </si>
  <si>
    <t xml:space="preserve">    &lt;item sensor="thb0" cat="dewmin" unit="f"&gt;47.5&lt;/item&gt;</t>
  </si>
  <si>
    <t xml:space="preserve">    &lt;item sensor="thb0" cat="dewmax" unit="c"&gt;10.4&lt;/item&gt;</t>
  </si>
  <si>
    <t xml:space="preserve">    &lt;item sensor="thb0" cat="dewmax" unit="f"&gt;50.7&lt;/item&gt;</t>
  </si>
  <si>
    <t xml:space="preserve">    &lt;item sensor="thb0" cat="dewdelta" unit="c"&gt;-1.8&lt;/item&gt;</t>
  </si>
  <si>
    <t xml:space="preserve">    &lt;item sensor="thb0" cat="dewdelta" unit="f"&gt;-3.2&lt;/item&gt;</t>
  </si>
  <si>
    <t xml:space="preserve">    &lt;item sensor="thb0" cat="heatindexmin" unit="time"&gt;20180627100913&lt;/item&gt;</t>
  </si>
  <si>
    <t xml:space="preserve">    &lt;item sensor="thb0" cat="heatindexmax" unit="time"&gt;20180627100013&lt;/item&gt;</t>
  </si>
  <si>
    <t xml:space="preserve">    &lt;item sensor="thb0" cat="heatindexmin" unit="c"&gt;23.8&lt;/item&gt;</t>
  </si>
  <si>
    <t xml:space="preserve">    &lt;item sensor="thb0" cat="heatindexmin" unit="f"&gt;74.8&lt;/item&gt;</t>
  </si>
  <si>
    <t xml:space="preserve">    &lt;item sensor="thb0" cat="heatindexmax" unit="c"&gt;24.1&lt;/item&gt;</t>
  </si>
  <si>
    <t xml:space="preserve">    &lt;item sensor="thb0" cat="heatindexmax" unit="f"&gt;75.4&lt;/item&gt;</t>
  </si>
  <si>
    <t xml:space="preserve">    &lt;item sensor="thb0" cat="heatindexdelta" unit="c"&gt;-0.3&lt;/item&gt;</t>
  </si>
  <si>
    <t xml:space="preserve">    &lt;item sensor="thb0" cat="heatindexdelta" unit="f"&gt;-0.5&lt;/item&gt;</t>
  </si>
  <si>
    <t xml:space="preserve">    &lt;item sensor="thb0" cat="humidex" unit="c"&gt;25.0&lt;/item&gt;</t>
  </si>
  <si>
    <t xml:space="preserve">    &lt;item sensor="thb0" cat="humidexmin" unit="time"&gt;20180627101215&lt;/item&gt;</t>
  </si>
  <si>
    <t xml:space="preserve">    &lt;item sensor="thb0" cat="humidexmax" unit="time"&gt;20180627100013&lt;/item&gt;</t>
  </si>
  <si>
    <t xml:space="preserve">    &lt;item sensor="thb0" cat="humidexmin" unit="c"&gt;24.5&lt;/item&gt;</t>
  </si>
  <si>
    <t xml:space="preserve">    &lt;item sensor="thb0" cat="humidexmin" unit="f"&gt;76.1&lt;/item&gt;</t>
  </si>
  <si>
    <t xml:space="preserve">    &lt;item sensor="thb0" cat="humidexmax" unit="c"&gt;25.6&lt;/item&gt;</t>
  </si>
  <si>
    <t xml:space="preserve">    &lt;item sensor="thb0" cat="humidexmax" unit="f"&gt;78.1&lt;/item&gt;</t>
  </si>
  <si>
    <t xml:space="preserve">    &lt;item sensor="thb0" cat="humidexdelta" unit="c"&gt;-1.1&lt;/item&gt;</t>
  </si>
  <si>
    <t xml:space="preserve">    &lt;item sensor="thb0" cat="humidexdelta" unit="f"&gt;-2.0&lt;/item&gt;</t>
  </si>
  <si>
    <t xml:space="preserve">    &lt;item sensor="thb0" cat="hum" unit="rel"&gt;40.0&lt;/item&gt;</t>
  </si>
  <si>
    <t xml:space="preserve">    &lt;item sensor="thb0" cat="hummin" unit="time"&gt;20180627101215&lt;/item&gt;</t>
  </si>
  <si>
    <t xml:space="preserve">    &lt;item sensor="thb0" cat="hummax" unit="time"&gt;20180627100013&lt;/item&gt;</t>
  </si>
  <si>
    <t xml:space="preserve">    &lt;item sensor="thb0" cat="hummax" unit="rel"&gt;42.0&lt;/item&gt;</t>
  </si>
  <si>
    <t xml:space="preserve">    &lt;item sensor="thb0" cat="hum" unit="trend"&gt;-1&lt;/item&gt;</t>
  </si>
  <si>
    <t xml:space="preserve">    &lt;item sensor="thb0" cat="press" unit="hpa"&gt;966.6&lt;/item&gt;</t>
  </si>
  <si>
    <t xml:space="preserve">    &lt;item sensor="thb0" cat="pressmax" unit="time"&gt;20180627100117&lt;/item&gt;</t>
  </si>
  <si>
    <t xml:space="preserve">    &lt;item sensor="thb0" cat="sealevel" unit="hpa"&gt;1016.8&lt;/item&gt;</t>
  </si>
  <si>
    <t xml:space="preserve">    &lt;item sensor="thb0" cat="sealevel" unit="mmhg"&gt;762.6&lt;/item&gt;</t>
  </si>
  <si>
    <t xml:space="preserve">    &lt;item sensor="thb0" cat="sealevelmax" unit="time"&gt;20180627100113&lt;/item&gt;</t>
  </si>
  <si>
    <t xml:space="preserve">    &lt;item sensor="wind0" cat="maxspeeddir" unit="deg"&gt;225.0&lt;/item&gt;</t>
  </si>
  <si>
    <t xml:space="preserve">    &lt;item sensor="wind0" cat="maxspeeddir" unit="de"&gt;SW&lt;/item&gt;</t>
  </si>
  <si>
    <t xml:space="preserve">    &lt;item sensor="wind0" cat="maxspeeddir" unit="nl"&gt;ZW&lt;/item&gt;</t>
  </si>
  <si>
    <t xml:space="preserve">    &lt;item sensor="wind0" cat="maxspeeddir" unit="en"&gt;SW&lt;/item&gt;</t>
  </si>
  <si>
    <t xml:space="preserve">    &lt;item sensor="wind0" cat="gustspeed" unit="kmh"&gt;0.9&lt;/item&gt;</t>
  </si>
  <si>
    <t xml:space="preserve">    &lt;item sensor="wind0" cat="gustspeed" unit="kn"&gt;0.5&lt;/item&gt;</t>
  </si>
  <si>
    <t xml:space="preserve">    &lt;item sensor="wind0" cat="gustspeedmin" unit="time"&gt;20180627100003&lt;/item&gt;</t>
  </si>
  <si>
    <t xml:space="preserve">    &lt;item sensor="wind0" cat="gustspeedmax" unit="time"&gt;20180627100109&lt;/item&gt;</t>
  </si>
  <si>
    <t xml:space="preserve">    &lt;item sensor="wind0" cat="gustspeedmax" unit="deg"&gt;265&lt;/item&gt;</t>
  </si>
  <si>
    <t xml:space="preserve">    &lt;item sensor="wind0" cat="gustspeedmax" unit="ms"&gt;0.9&lt;/item&gt;</t>
  </si>
  <si>
    <t xml:space="preserve">    &lt;item sensor="wind0" cat="gustspeedmax" unit="kmh"&gt;3.2&lt;/item&gt;</t>
  </si>
  <si>
    <t xml:space="preserve">    &lt;item sensor="wind0" cat="gustspeedmax" unit="mph"&gt;2.0&lt;/item&gt;</t>
  </si>
  <si>
    <t xml:space="preserve">    &lt;item sensor="wind0" cat="gustspeedmax" unit="kn"&gt;1.7&lt;/item&gt;</t>
  </si>
  <si>
    <t xml:space="preserve">    &lt;item sensor="wind0" cat="gustspeedmax" unit="bft"&gt;1.1&lt;/item&gt;</t>
  </si>
  <si>
    <t xml:space="preserve">    &lt;item sensor="wind0" cat="speed" unit="kmh"&gt;1.3&lt;/item&gt;</t>
  </si>
  <si>
    <t xml:space="preserve">    &lt;item sensor="wind0" cat="speed" unit="mph"&gt;0.8&lt;/item&gt;</t>
  </si>
  <si>
    <t xml:space="preserve">    &lt;item sensor="wind0" cat="speed" unit="kn"&gt;0.7&lt;/item&gt;</t>
  </si>
  <si>
    <t xml:space="preserve">    &lt;item sensor="wind0" cat="speedmin" unit="time"&gt;20180627100001&lt;/item&gt;</t>
  </si>
  <si>
    <t xml:space="preserve">    &lt;item sensor="wind0" cat="speedmax" unit="time"&gt;20180627100113&lt;/item&gt;</t>
  </si>
  <si>
    <t xml:space="preserve">    &lt;item sensor="wind0" cat="speedmax" unit="deg"&gt;265&lt;/item&gt;</t>
  </si>
  <si>
    <t xml:space="preserve">    &lt;item sensor="wind0" cat="chill" unit="c"&gt;23.1&lt;/item&gt;</t>
  </si>
  <si>
    <t xml:space="preserve">    &lt;item sensor="wind0" cat="chillmin" unit="time"&gt;20180627100001&lt;/item&gt;</t>
  </si>
  <si>
    <t xml:space="preserve">    &lt;item sensor="wind0" cat="chillmin" unit="c"&gt;22.7&lt;/item&gt;</t>
  </si>
  <si>
    <t xml:space="preserve">    &lt;item sensor="wind0" cat="chilldelta" unit="c"&gt;0.9&lt;/item&gt;</t>
  </si>
  <si>
    <t xml:space="preserve">    &lt;item sensor="wind0" cat="chill" unit="f"&gt;73.5&lt;/item&gt;</t>
  </si>
  <si>
    <t xml:space="preserve">    &lt;item sensor="wind0" cat="chillmin" unit="f"&gt;72.9&lt;/item&gt;</t>
  </si>
  <si>
    <t xml:space="preserve">    &lt;item sensor="wind0" cat="chilldelta" unit="f"&gt;33.6&lt;/item&gt;</t>
  </si>
  <si>
    <t xml:space="preserve">    &lt;item sensor="data0" cat="value" unit="num"&gt;0.69&lt;/item&gt;</t>
  </si>
  <si>
    <t xml:space="preserve">    &lt;item sensor="data0" cat="valuemin" unit="num"&gt;0.15&lt;/item&gt;</t>
  </si>
  <si>
    <t xml:space="preserve">    &lt;item sensor="data0" cat="valuemax" unit="num"&gt;1.33&lt;/item&gt;</t>
  </si>
  <si>
    <t xml:space="preserve">    &lt;item sensor="data0" cat="valuedelta" unit="num"&gt;0.60&lt;/item&gt;</t>
  </si>
  <si>
    <t xml:space="preserve">    &lt;item sensor="data0" cat="valuemax" unit="int"&gt;1&lt;/item&gt;</t>
  </si>
  <si>
    <t xml:space="preserve">    &lt;item sensor="data0" cat="valuemin" unit="time"&gt;20180627100001&lt;/item&gt;</t>
  </si>
  <si>
    <t xml:space="preserve">    &lt;item sensor="data0" cat="valuemax" unit="time"&gt;20180627100128&lt;/item&gt;</t>
  </si>
  <si>
    <t xml:space="preserve">    &lt;item sensor="data0" cat="valuerise" unit=""&gt;7&lt;/item&gt;</t>
  </si>
  <si>
    <t xml:space="preserve">    &lt;item sensor="data0" cat="valuefall" unit=""&gt;7&lt;/item&gt;</t>
  </si>
  <si>
    <t xml:space="preserve">    &lt;item sensor="data0" cat="valuesum" unit="num"&gt;17.98&lt;/item&gt;</t>
  </si>
  <si>
    <t xml:space="preserve">    &lt;item sensor="data0" cat="valuesum" unit="int"&gt;18&lt;/item&gt;</t>
  </si>
  <si>
    <t xml:space="preserve">    &lt;item sensor="data0" cat="valuesumpermin" unit="num"&gt;0.30&lt;/item&gt;</t>
  </si>
  <si>
    <t xml:space="preserve">    &lt;item sensor="data0" cat="valuedeltasum" unit="num"&gt;355.00&lt;/item&gt;</t>
  </si>
  <si>
    <t xml:space="preserve">    &lt;item sensor="data0" cat="valuedeltasum" unit="int"&gt;355&lt;/item&gt;</t>
  </si>
  <si>
    <t xml:space="preserve">    &lt;item sensor="data1" cat="value" unit="num"&gt;4551594.64&lt;/item&gt;</t>
  </si>
  <si>
    <t xml:space="preserve">    &lt;item sensor="data1" cat="value" unit="int"&gt;4551595&lt;/item&gt;</t>
  </si>
  <si>
    <t xml:space="preserve">    &lt;item sensor="data1" cat="valuemin" unit="num"&gt;4551236.00&lt;/item&gt;</t>
  </si>
  <si>
    <t xml:space="preserve">    &lt;item sensor="data1" cat="valuedelta" unit="num"&gt;719.00&lt;/item&gt;</t>
  </si>
  <si>
    <t xml:space="preserve">    &lt;item sensor="data1" cat="valuemin" unit="int"&gt;4551236&lt;/item&gt;</t>
  </si>
  <si>
    <t xml:space="preserve">    &lt;item sensor="data1" cat="valuedelta" unit="int"&gt;719&lt;/item&gt;</t>
  </si>
  <si>
    <t xml:space="preserve">    &lt;item sensor="data1" cat="valuemin" unit="time"&gt;20180627100001&lt;/item&gt;</t>
  </si>
  <si>
    <t xml:space="preserve">    &lt;item sensor="data1" cat="valuesum" unit="num"&gt;113789866.00&lt;/item&gt;</t>
  </si>
  <si>
    <t xml:space="preserve">    &lt;item sensor="data1" cat="valuesum" unit="int"&gt;113789866&lt;/item&gt;</t>
  </si>
  <si>
    <t xml:space="preserve">    &lt;item sensor="data1" cat="valuesumpermin" unit="num"&gt;1896497.77&lt;/item&gt;</t>
  </si>
  <si>
    <t xml:space="preserve">    &lt;item sensor="data1" cat="valuesumpermin" unit="int"&gt;1896498&lt;/item&gt;</t>
  </si>
  <si>
    <t xml:space="preserve">    &lt;item sensor="data1" cat="valuedeltasum" unit="num"&gt;75100.00&lt;/item&gt;</t>
  </si>
  <si>
    <t xml:space="preserve">    &lt;item sensor="data1" cat="valuedeltasum" unit="int"&gt;75100&lt;/item&gt;</t>
  </si>
  <si>
    <t xml:space="preserve">    &lt;item sensor="data2" cat="valuemin" unit="time"&gt;20180627100001&lt;/item&gt;</t>
  </si>
  <si>
    <t xml:space="preserve">    &lt;item sensor="data2" cat="valuemax" unit="time"&gt;20180627100001&lt;/item&gt;</t>
  </si>
  <si>
    <t xml:space="preserve">    &lt;item sensor="data2" cat="valuesum" unit="num"&gt;1.00&lt;/item&gt;</t>
  </si>
  <si>
    <t xml:space="preserve">    &lt;item sensor="data3" cat="valuemin" unit="time"&gt;20180627100001&lt;/item&gt;</t>
  </si>
  <si>
    <t xml:space="preserve">    &lt;item sensor="data3" cat="valuemax" unit="time"&gt;20180627100001&lt;/item&gt;</t>
  </si>
  <si>
    <t xml:space="preserve">    &lt;item sensor="data3" cat="valuesum" unit="num"&gt;19.75&lt;/item&gt;</t>
  </si>
  <si>
    <t xml:space="preserve">    &lt;item sensor="data3" cat="valuesum" unit="int"&gt;20&lt;/item&gt;</t>
  </si>
  <si>
    <t xml:space="preserve">    &lt;item sensor="data3" cat="valuesumpermin" unit="num"&gt;0.33&lt;/item&gt;</t>
  </si>
  <si>
    <t xml:space="preserve">    &lt;item sensor="data4" cat="valuemin" unit="time"&gt;20180627100001&lt;/item&gt;</t>
  </si>
  <si>
    <t xml:space="preserve">    &lt;item sensor="data4" cat="valuemax" unit="time"&gt;20180627100001&lt;/item&gt;</t>
  </si>
  <si>
    <t xml:space="preserve">    &lt;item sensor="data5" cat="value" unit="num"&gt;150.20&lt;/item&gt;</t>
  </si>
  <si>
    <t xml:space="preserve">    &lt;item sensor="data5" cat="value" unit="int"&gt;150&lt;/item&gt;</t>
  </si>
  <si>
    <t xml:space="preserve">    &lt;item sensor="data5" cat="valuemax" unit="num"&gt;188.00&lt;/item&gt;</t>
  </si>
  <si>
    <t xml:space="preserve">    &lt;item sensor="data5" cat="valuemax" unit="int"&gt;188&lt;/item&gt;</t>
  </si>
  <si>
    <t xml:space="preserve">    &lt;item sensor="data5" cat="valuemin" unit="time"&gt;20180627100001&lt;/item&gt;</t>
  </si>
  <si>
    <t xml:space="preserve">    &lt;item sensor="data5" cat="valuemax" unit="time"&gt;20180627101028&lt;/item&gt;</t>
  </si>
  <si>
    <t xml:space="preserve">    &lt;item sensor="data5" cat="valuerise" unit=""&gt;9&lt;/item&gt;</t>
  </si>
  <si>
    <t xml:space="preserve">    &lt;item sensor="data5" cat="valuefall" unit=""&gt;9&lt;/item&gt;</t>
  </si>
  <si>
    <t xml:space="preserve">    &lt;item sensor="data5" cat="valuesum" unit="num"&gt;3755.00&lt;/item&gt;</t>
  </si>
  <si>
    <t xml:space="preserve">    &lt;item sensor="data5" cat="valuesum" unit="int"&gt;3755&lt;/item&gt;</t>
  </si>
  <si>
    <t xml:space="preserve">    &lt;item sensor="data5" cat="valuesumpermin" unit="num"&gt;62.58&lt;/item&gt;</t>
  </si>
  <si>
    <t xml:space="preserve">    &lt;item sensor="data5" cat="valuesumpermin" unit="int"&gt;63&lt;/item&gt;</t>
  </si>
  <si>
    <t xml:space="preserve">    &lt;item sensor="data5" cat="valuedeltasum" unit="num"&gt;17900.00&lt;/item&gt;</t>
  </si>
  <si>
    <t xml:space="preserve">    &lt;item sensor="data5" cat="valuedeltasum" unit="int"&gt;17900&lt;/item&gt;</t>
  </si>
  <si>
    <t xml:space="preserve">    &lt;item sensor="data6" cat="valuemin" unit="time"&gt;20180627100001&lt;/item&gt;</t>
  </si>
  <si>
    <t xml:space="preserve">    &lt;item sensor="data6" cat="valuemax" unit="time"&gt;20180627100001&lt;/item&gt;</t>
  </si>
  <si>
    <t xml:space="preserve">    &lt;item sensor="data6" cat="valuesum" unit="num"&gt;13.00&lt;/item&gt;</t>
  </si>
  <si>
    <t xml:space="preserve">    &lt;item sensor="data6" cat="valuesum" unit="int"&gt;13&lt;/item&gt;</t>
  </si>
  <si>
    <t xml:space="preserve">    &lt;item sensor="data6" cat="valuesumpermin" unit="num"&gt;0.22&lt;/item&gt;</t>
  </si>
  <si>
    <t xml:space="preserve">    &lt;item sensor="data7" cat="valuemin" unit="time"&gt;20180627100001&lt;/item&gt;</t>
  </si>
  <si>
    <t xml:space="preserve">    &lt;item sensor="data7" cat="valuemax" unit="time"&gt;20180627100001&lt;/item&gt;</t>
  </si>
  <si>
    <t xml:space="preserve">    &lt;item sensor="data7" cat="valuesum" unit="num"&gt;0.75&lt;/item&gt;</t>
  </si>
  <si>
    <t xml:space="preserve">    &lt;item sensor="date0" cat="date" unit="utc"&gt;20180627081605&lt;/item&gt;</t>
  </si>
  <si>
    <t xml:space="preserve">    &lt;item sensor="date0" cat="date" unit="local"&gt;20180627101605&lt;/item&gt;</t>
  </si>
  <si>
    <t xml:space="preserve">    &lt;item sensor="th0" cat="temp" unit="c"&gt;23.3&lt;/item&gt;</t>
  </si>
  <si>
    <t xml:space="preserve">    &lt;item sensor="th0" cat="temp" unit="f"&gt;74.0&lt;/item&gt;</t>
  </si>
  <si>
    <t xml:space="preserve">    &lt;item sensor="th0" cat="tempmin" unit="time"&gt;20180627100117&lt;/item&gt;</t>
  </si>
  <si>
    <t xml:space="preserve">    &lt;item sensor="th0" cat="tempmax" unit="time"&gt;20180627101513&lt;/item&gt;</t>
  </si>
  <si>
    <t xml:space="preserve">    &lt;item sensor="th0" cat="tempmin" unit="c"&gt;22.8&lt;/item&gt;</t>
  </si>
  <si>
    <t xml:space="preserve">    &lt;item sensor="th0" cat="tempmin" unit="f"&gt;73.0&lt;/item&gt;</t>
  </si>
  <si>
    <t xml:space="preserve">    &lt;item sensor="th0" cat="tempmax" unit="c"&gt;23.9&lt;/item&gt;</t>
  </si>
  <si>
    <t xml:space="preserve">    &lt;item sensor="th0" cat="tempmax" unit="f"&gt;75.0&lt;/item&gt;</t>
  </si>
  <si>
    <t xml:space="preserve">    &lt;item sensor="th0" cat="tempdelta" unit="c"&gt;1.1&lt;/item&gt;</t>
  </si>
  <si>
    <t xml:space="preserve">    &lt;item sensor="th0" cat="tempdelta" unit="f"&gt;2.0&lt;/item&gt;</t>
  </si>
  <si>
    <t xml:space="preserve">    &lt;item sensor="th0" cat="dew" unit="f"&gt;58.9&lt;/item&gt;</t>
  </si>
  <si>
    <t xml:space="preserve">    &lt;item sensor="th0" cat="dewmin" unit="time"&gt;20180627100117&lt;/item&gt;</t>
  </si>
  <si>
    <t xml:space="preserve">    &lt;item sensor="th0" cat="dewmin" unit="c"&gt;14.6&lt;/item&gt;</t>
  </si>
  <si>
    <t xml:space="preserve">    &lt;item sensor="th0" cat="dewmin" unit="f"&gt;58.3&lt;/item&gt;</t>
  </si>
  <si>
    <t xml:space="preserve">    &lt;item sensor="th0" cat="dewdelta" unit="c"&gt;0.3&lt;/item&gt;</t>
  </si>
  <si>
    <t xml:space="preserve">    &lt;item sensor="th0" cat="dewdelta" unit="f"&gt;0.5&lt;/item&gt;</t>
  </si>
  <si>
    <t xml:space="preserve">    &lt;item sensor="th0" cat="heatindex" unit="c"&gt;23.3&lt;/item&gt;</t>
  </si>
  <si>
    <t xml:space="preserve">    &lt;item sensor="th0" cat="heatindex" unit="f"&gt;74.0&lt;/item&gt;</t>
  </si>
  <si>
    <t xml:space="preserve">    &lt;item sensor="th0" cat="heatindexmin" unit="time"&gt;20180627100117&lt;/item&gt;</t>
  </si>
  <si>
    <t xml:space="preserve">    &lt;item sensor="th0" cat="heatindexmax" unit="time"&gt;20180627101513&lt;/item&gt;</t>
  </si>
  <si>
    <t xml:space="preserve">    &lt;item sensor="th0" cat="heatindexmin" unit="c"&gt;22.8&lt;/item&gt;</t>
  </si>
  <si>
    <t xml:space="preserve">    &lt;item sensor="th0" cat="heatindexmin" unit="f"&gt;73.0&lt;/item&gt;</t>
  </si>
  <si>
    <t xml:space="preserve">    &lt;item sensor="th0" cat="heatindexmax" unit="c"&gt;23.9&lt;/item&gt;</t>
  </si>
  <si>
    <t xml:space="preserve">    &lt;item sensor="th0" cat="heatindexmax" unit="f"&gt;75.0&lt;/item&gt;</t>
  </si>
  <si>
    <t xml:space="preserve">    &lt;item sensor="th0" cat="heatindexdelta" unit="c"&gt;1.1&lt;/item&gt;</t>
  </si>
  <si>
    <t xml:space="preserve">    &lt;item sensor="th0" cat="heatindexdelta" unit="f"&gt;2.0&lt;/item&gt;</t>
  </si>
  <si>
    <t xml:space="preserve">    &lt;item sensor="th0" cat="humidex" unit="c"&gt;27.3&lt;/item&gt;</t>
  </si>
  <si>
    <t xml:space="preserve">    &lt;item sensor="th0" cat="humidex" unit="f"&gt;81.1&lt;/item&gt;</t>
  </si>
  <si>
    <t xml:space="preserve">    &lt;item sensor="th0" cat="humidexmin" unit="time"&gt;20180627100117&lt;/item&gt;</t>
  </si>
  <si>
    <t xml:space="preserve">    &lt;item sensor="th0" cat="humidexmax" unit="time"&gt;20180627101401&lt;/item&gt;</t>
  </si>
  <si>
    <t xml:space="preserve">    &lt;item sensor="th0" cat="humidexmin" unit="c"&gt;26.5&lt;/item&gt;</t>
  </si>
  <si>
    <t xml:space="preserve">    &lt;item sensor="th0" cat="humidexmin" unit="f"&gt;79.7&lt;/item&gt;</t>
  </si>
  <si>
    <t xml:space="preserve">    &lt;item sensor="th0" cat="humidexmax" unit="c"&gt;27.8&lt;/item&gt;</t>
  </si>
  <si>
    <t xml:space="preserve">    &lt;item sensor="th0" cat="humidexmax" unit="f"&gt;82.0&lt;/item&gt;</t>
  </si>
  <si>
    <t xml:space="preserve">    &lt;item sensor="th0" cat="humidexdelta" unit="c"&gt;1.3&lt;/item&gt;</t>
  </si>
  <si>
    <t xml:space="preserve">    &lt;item sensor="th0" cat="humidexdelta" unit="f"&gt;2.3&lt;/item&gt;</t>
  </si>
  <si>
    <t xml:space="preserve">    &lt;item sensor="th0" cat="hum" unit="rel"&gt;59.3&lt;/item&gt;</t>
  </si>
  <si>
    <t xml:space="preserve">    &lt;item sensor="th0" cat="hummin" unit="time"&gt;20180627101509&lt;/item&gt;</t>
  </si>
  <si>
    <t xml:space="preserve">    &lt;item sensor="th0" cat="hummin" unit="rel"&gt;57.0&lt;/item&gt;</t>
  </si>
  <si>
    <t xml:space="preserve">    &lt;item sensor="rain0" cat="total" unit="time"&gt;20180627101509&lt;/item&gt;</t>
  </si>
  <si>
    <t xml:space="preserve">    &lt;item sensor="thb0" cat="temp" unit="f"&gt;75.0&lt;/item&gt;</t>
  </si>
  <si>
    <t xml:space="preserve">    &lt;item sensor="thb0" cat="tempmin" unit="time"&gt;20180627101315&lt;/item&gt;</t>
  </si>
  <si>
    <t xml:space="preserve">    &lt;item sensor="thb0" cat="tempmax" unit="time"&gt;20180627100109&lt;/item&gt;</t>
  </si>
  <si>
    <t xml:space="preserve">    &lt;item sensor="thb0" cat="tempmin" unit="c"&gt;23.7&lt;/item&gt;</t>
  </si>
  <si>
    <t xml:space="preserve">    &lt;item sensor="thb0" cat="tempmin" unit="f"&gt;74.7&lt;/item&gt;</t>
  </si>
  <si>
    <t xml:space="preserve">    &lt;item sensor="thb0" cat="dew" unit="f"&gt;49.1&lt;/item&gt;</t>
  </si>
  <si>
    <t xml:space="preserve">    &lt;item sensor="thb0" cat="dewmin" unit="time"&gt;20180627101315&lt;/item&gt;</t>
  </si>
  <si>
    <t xml:space="preserve">    &lt;item sensor="thb0" cat="dewmax" unit="time"&gt;20180627100109&lt;/item&gt;</t>
  </si>
  <si>
    <t xml:space="preserve">    &lt;item sensor="thb0" cat="dewdelta" unit="c"&gt;0.0&lt;/item&gt;</t>
  </si>
  <si>
    <t xml:space="preserve">    &lt;item sensor="thb0" cat="dewdelta" unit="f"&gt;0.0&lt;/item&gt;</t>
  </si>
  <si>
    <t xml:space="preserve">    &lt;item sensor="thb0" cat="heatindex" unit="f"&gt;75.0&lt;/item&gt;</t>
  </si>
  <si>
    <t xml:space="preserve">    &lt;item sensor="thb0" cat="heatindexmin" unit="time"&gt;20180627101315&lt;/item&gt;</t>
  </si>
  <si>
    <t xml:space="preserve">    &lt;item sensor="thb0" cat="heatindexmax" unit="time"&gt;20180627100109&lt;/item&gt;</t>
  </si>
  <si>
    <t xml:space="preserve">    &lt;item sensor="thb0" cat="heatindexmin" unit="c"&gt;23.7&lt;/item&gt;</t>
  </si>
  <si>
    <t xml:space="preserve">    &lt;item sensor="thb0" cat="heatindexmin" unit="f"&gt;74.7&lt;/item&gt;</t>
  </si>
  <si>
    <t xml:space="preserve">    &lt;item sensor="thb0" cat="humidex" unit="f"&gt;76.9&lt;/item&gt;</t>
  </si>
  <si>
    <t xml:space="preserve">    &lt;item sensor="thb0" cat="humidexmin" unit="time"&gt;20180627101315&lt;/item&gt;</t>
  </si>
  <si>
    <t xml:space="preserve">    &lt;item sensor="thb0" cat="humidexmax" unit="time"&gt;20180627100109&lt;/item&gt;</t>
  </si>
  <si>
    <t xml:space="preserve">    &lt;item sensor="thb0" cat="hum" unit="rel"&gt;40.1&lt;/item&gt;</t>
  </si>
  <si>
    <t xml:space="preserve">    &lt;item sensor="thb0" cat="hummax" unit="time"&gt;20180627101513&lt;/item&gt;</t>
  </si>
  <si>
    <t xml:space="preserve">    &lt;item sensor="thb0" cat="hummax" unit="rel"&gt;43.0&lt;/item&gt;</t>
  </si>
  <si>
    <t xml:space="preserve">    &lt;item sensor="thb0" cat="pressmin" unit="time"&gt;20180627101517&lt;/item&gt;</t>
  </si>
  <si>
    <t xml:space="preserve">    &lt;item sensor="thb0" cat="pressmin" unit="hpa"&gt;966.4&lt;/item&gt;</t>
  </si>
  <si>
    <t xml:space="preserve">    &lt;item sensor="thb0" cat="pressmin" unit="mmhg"&gt;724.8&lt;/item&gt;</t>
  </si>
  <si>
    <t xml:space="preserve">    &lt;item sensor="thb0" cat="pressdelta" unit="hpa"&gt;-0.3&lt;/item&gt;</t>
  </si>
  <si>
    <t xml:space="preserve">    &lt;item sensor="thb0" cat="sealevelmin" unit="time"&gt;20180627101513&lt;/item&gt;</t>
  </si>
  <si>
    <t xml:space="preserve">    &lt;item sensor="thb0" cat="sealevelmin" unit="hpa"&gt;1016.6&lt;/item&gt;</t>
  </si>
  <si>
    <t xml:space="preserve">    &lt;item sensor="thb0" cat="sealevelmin" unit="psi"&gt;14.74&lt;/item&gt;</t>
  </si>
  <si>
    <t xml:space="preserve">    &lt;item sensor="wind0" cat="maxspeeddir" unit="deg"&gt;180.0&lt;/item&gt;</t>
  </si>
  <si>
    <t xml:space="preserve">    &lt;item sensor="wind0" cat="maxspeeddir" unit="de"&gt;S&lt;/item&gt;</t>
  </si>
  <si>
    <t xml:space="preserve">    &lt;item sensor="wind0" cat="maxspeeddir" unit="nl"&gt;Z&lt;/item&gt;</t>
  </si>
  <si>
    <t xml:space="preserve">    &lt;item sensor="wind0" cat="maxspeeddir" unit="en"&gt;S&lt;/item&gt;</t>
  </si>
  <si>
    <t xml:space="preserve">    &lt;item sensor="wind0" cat="gustspeed" unit="mph"&gt;0.6&lt;/item&gt;</t>
  </si>
  <si>
    <t xml:space="preserve">    &lt;item sensor="wind0" cat="gustspeedmin" unit="time"&gt;20180627100123&lt;/item&gt;</t>
  </si>
  <si>
    <t xml:space="preserve">    &lt;item sensor="wind0" cat="speedmin" unit="time"&gt;20180627100057&lt;/item&gt;</t>
  </si>
  <si>
    <t xml:space="preserve">    &lt;item sensor="wind0" cat="chill" unit="c"&gt;23.2&lt;/item&gt;</t>
  </si>
  <si>
    <t xml:space="preserve">    &lt;item sensor="wind0" cat="chillmin" unit="time"&gt;20180627100057&lt;/item&gt;</t>
  </si>
  <si>
    <t xml:space="preserve">    &lt;item sensor="wind0" cat="chillmax" unit="time"&gt;20180627101513&lt;/item&gt;</t>
  </si>
  <si>
    <t xml:space="preserve">    &lt;item sensor="wind0" cat="chillmin" unit="c"&gt;22.8&lt;/item&gt;</t>
  </si>
  <si>
    <t xml:space="preserve">    &lt;item sensor="wind0" cat="chillmax" unit="c"&gt;23.9&lt;/item&gt;</t>
  </si>
  <si>
    <t xml:space="preserve">    &lt;item sensor="wind0" cat="chilldelta" unit="c"&gt;1.1&lt;/item&gt;</t>
  </si>
  <si>
    <t xml:space="preserve">    &lt;item sensor="wind0" cat="chill" unit="f"&gt;73.8&lt;/item&gt;</t>
  </si>
  <si>
    <t xml:space="preserve">    &lt;item sensor="wind0" cat="chillmin" unit="f"&gt;73.0&lt;/item&gt;</t>
  </si>
  <si>
    <t xml:space="preserve">    &lt;item sensor="wind0" cat="chillmax" unit="f"&gt;75.0&lt;/item&gt;</t>
  </si>
  <si>
    <t xml:space="preserve">    &lt;item sensor="wind0" cat="chilldelta" unit="f"&gt;34.0&lt;/item&gt;</t>
  </si>
  <si>
    <t xml:space="preserve">    &lt;item sensor="data0" cat="value" unit="num"&gt;0.67&lt;/item&gt;</t>
  </si>
  <si>
    <t xml:space="preserve">    &lt;item sensor="data0" cat="valuedelta" unit="num"&gt;-0.33&lt;/item&gt;</t>
  </si>
  <si>
    <t xml:space="preserve">    &lt;item sensor="data0" cat="valuemin" unit="time"&gt;20180627101000&lt;/item&gt;</t>
  </si>
  <si>
    <t xml:space="preserve">    &lt;item sensor="data0" cat="valuerise" unit=""&gt;10&lt;/item&gt;</t>
  </si>
  <si>
    <t xml:space="preserve">    &lt;item sensor="data0" cat="valuefall" unit=""&gt;10&lt;/item&gt;</t>
  </si>
  <si>
    <t xml:space="preserve">    &lt;item sensor="data0" cat="valuesum" unit="num"&gt;20.11&lt;/item&gt;</t>
  </si>
  <si>
    <t xml:space="preserve">    &lt;item sensor="data0" cat="valuesum" unit="int"&gt;20&lt;/item&gt;</t>
  </si>
  <si>
    <t xml:space="preserve">    &lt;item sensor="data0" cat="valuedeltasum" unit="num"&gt;338.00&lt;/item&gt;</t>
  </si>
  <si>
    <t xml:space="preserve">    &lt;item sensor="data0" cat="valuedeltasum" unit="int"&gt;338&lt;/item&gt;</t>
  </si>
  <si>
    <t xml:space="preserve">    &lt;item sensor="data1" cat="value" unit="num"&gt;4551714.55&lt;/item&gt;</t>
  </si>
  <si>
    <t xml:space="preserve">    &lt;item sensor="data1" cat="value" unit="int"&gt;4551715&lt;/item&gt;</t>
  </si>
  <si>
    <t xml:space="preserve">    &lt;item sensor="data1" cat="valuemin" unit="num"&gt;4551295.00&lt;/item&gt;</t>
  </si>
  <si>
    <t xml:space="preserve">    &lt;item sensor="data1" cat="valuemax" unit="num"&gt;4552136.00&lt;/item&gt;</t>
  </si>
  <si>
    <t xml:space="preserve">    &lt;item sensor="data1" cat="valuedelta" unit="num"&gt;841.00&lt;/item&gt;</t>
  </si>
  <si>
    <t xml:space="preserve">    &lt;item sensor="data1" cat="valuemin" unit="int"&gt;4551295&lt;/item&gt;</t>
  </si>
  <si>
    <t xml:space="preserve">    &lt;item sensor="data1" cat="valuemax" unit="int"&gt;4552136&lt;/item&gt;</t>
  </si>
  <si>
    <t xml:space="preserve">    &lt;item sensor="data1" cat="valuedelta" unit="int"&gt;841&lt;/item&gt;</t>
  </si>
  <si>
    <t xml:space="preserve">    &lt;item sensor="data1" cat="valuemin" unit="time"&gt;20180627100100&lt;/item&gt;</t>
  </si>
  <si>
    <t xml:space="preserve">    &lt;item sensor="data1" cat="valuemax" unit="time"&gt;20180627101500&lt;/item&gt;</t>
  </si>
  <si>
    <t xml:space="preserve">    &lt;item sensor="data1" cat="valuesum" unit="num"&gt;131999722.00&lt;/item&gt;</t>
  </si>
  <si>
    <t xml:space="preserve">    &lt;item sensor="data1" cat="valuesum" unit="int"&gt;131999722&lt;/item&gt;</t>
  </si>
  <si>
    <t xml:space="preserve">    &lt;item sensor="data1" cat="valuedeltasum" unit="num"&gt;84100.00&lt;/item&gt;</t>
  </si>
  <si>
    <t xml:space="preserve">    &lt;item sensor="data1" cat="valuedeltasum" unit="int"&gt;84100&lt;/item&gt;</t>
  </si>
  <si>
    <t xml:space="preserve">    &lt;item sensor="data2" cat="valuemin" unit="time"&gt;20180627100100&lt;/item&gt;</t>
  </si>
  <si>
    <t xml:space="preserve">    &lt;item sensor="data2" cat="valuemax" unit="time"&gt;20180627100100&lt;/item&gt;</t>
  </si>
  <si>
    <t xml:space="preserve">    &lt;item sensor="data3" cat="valuemin" unit="time"&gt;20180627100100&lt;/item&gt;</t>
  </si>
  <si>
    <t xml:space="preserve">    &lt;item sensor="data3" cat="valuemax" unit="time"&gt;20180627100100&lt;/item&gt;</t>
  </si>
  <si>
    <t xml:space="preserve">    &lt;item sensor="data4" cat="valuemin" unit="time"&gt;20180627100100&lt;/item&gt;</t>
  </si>
  <si>
    <t xml:space="preserve">    &lt;item sensor="data4" cat="valuemax" unit="time"&gt;20180627100100&lt;/item&gt;</t>
  </si>
  <si>
    <t xml:space="preserve">    &lt;item sensor="data5" cat="value" unit="num"&gt;147.34&lt;/item&gt;</t>
  </si>
  <si>
    <t xml:space="preserve">    &lt;item sensor="data5" cat="valuedelta" unit="num"&gt;-21.00&lt;/item&gt;</t>
  </si>
  <si>
    <t xml:space="preserve">    &lt;item sensor="data5" cat="valuedelta" unit="int"&gt;-21&lt;/item&gt;</t>
  </si>
  <si>
    <t xml:space="preserve">    &lt;item sensor="data5" cat="valuemin" unit="time"&gt;20180627100300&lt;/item&gt;</t>
  </si>
  <si>
    <t xml:space="preserve">    &lt;item sensor="data5" cat="valuesum" unit="num"&gt;4273.00&lt;/item&gt;</t>
  </si>
  <si>
    <t xml:space="preserve">    &lt;item sensor="data5" cat="valuesum" unit="int"&gt;4273&lt;/item&gt;</t>
  </si>
  <si>
    <t xml:space="preserve">    &lt;item sensor="data5" cat="valuedeltasum" unit="num"&gt;14500.00&lt;/item&gt;</t>
  </si>
  <si>
    <t xml:space="preserve">    &lt;item sensor="data5" cat="valuedeltasum" unit="int"&gt;14500&lt;/item&gt;</t>
  </si>
  <si>
    <t xml:space="preserve">    &lt;item sensor="data6" cat="valuemin" unit="time"&gt;20180627100100&lt;/item&gt;</t>
  </si>
  <si>
    <t xml:space="preserve">    &lt;item sensor="data6" cat="valuemax" unit="time"&gt;20180627100100&lt;/item&gt;</t>
  </si>
  <si>
    <t xml:space="preserve">    &lt;item sensor="data7" cat="valuemin" unit="time"&gt;20180627100100&lt;/item&gt;</t>
  </si>
  <si>
    <t xml:space="preserve">    &lt;item sensor="data7" cat="valuemax" unit="time"&gt;20180627100100&lt;/item&gt;</t>
  </si>
  <si>
    <t xml:space="preserve">    &lt;item sensor="date0" cat="date" unit="utc"&gt;20180627081543&lt;/item&gt;</t>
  </si>
  <si>
    <t xml:space="preserve">    &lt;item sensor="date0" cat="date" unit="local"&gt;20180627101543&lt;/item&gt;</t>
  </si>
  <si>
    <t xml:space="preserve">    &lt;item sensor="th0" cat="tempdelta" unit="c"&gt;-1.9&lt;/item&gt;</t>
  </si>
  <si>
    <t xml:space="preserve">    &lt;item sensor="th0" cat="tempdelta" unit="f"&gt;-3.4&lt;/item&gt;</t>
  </si>
  <si>
    <t xml:space="preserve">    &lt;item sensor="th0" cat="heatindexdelta" unit="c"&gt;-1.9&lt;/item&gt;</t>
  </si>
  <si>
    <t xml:space="preserve">    &lt;item sensor="th0" cat="heatindexdelta" unit="f"&gt;-3.4&lt;/item&gt;</t>
  </si>
  <si>
    <t xml:space="preserve">    &lt;item sensor="th0" cat="humidexdelta" unit="c"&gt;-1.7&lt;/item&gt;</t>
  </si>
  <si>
    <t xml:space="preserve">    &lt;item sensor="th0" cat="humidexdelta" unit="f"&gt;-3.1&lt;/item&gt;</t>
  </si>
  <si>
    <t xml:space="preserve">    &lt;item sensor="th0" cat="hum" unit="rel"&gt;57.1&lt;/item&gt;</t>
  </si>
  <si>
    <t xml:space="preserve">    &lt;item sensor="rain0" cat="ratemin" unit="time"&gt;20180626101529&lt;/item&gt;</t>
  </si>
  <si>
    <t xml:space="preserve">    &lt;item sensor="rain0" cat="ratemax" unit="time"&gt;20180626101529&lt;/item&gt;</t>
  </si>
  <si>
    <t xml:space="preserve">    &lt;item sensor="thb0" cat="dewdelta" unit="c"&gt;-0.2&lt;/item&gt;</t>
  </si>
  <si>
    <t xml:space="preserve">    &lt;item sensor="thb0" cat="dewdelta" unit="f"&gt;-0.4&lt;/item&gt;</t>
  </si>
  <si>
    <t xml:space="preserve">    &lt;item sensor="thb0" cat="pressdelta" unit="hpa"&gt;-0.7&lt;/item&gt;</t>
  </si>
  <si>
    <t xml:space="preserve">    &lt;item sensor="thb0" cat="pressdelta" unit="mmhg"&gt;-0.5&lt;/item&gt;</t>
  </si>
  <si>
    <t xml:space="preserve">    &lt;item sensor="thb0" cat="pressdelta" unit="inhg"&gt;-0.02&lt;/item&gt;</t>
  </si>
  <si>
    <t xml:space="preserve">    &lt;item sensor="thb0" cat="seapressdelta" unit="hpa"&gt;-0.6&lt;/item&gt;</t>
  </si>
  <si>
    <t xml:space="preserve">    &lt;item sensor="thb0" cat="seapressdelta" unit="mmhg"&gt;-0.4&lt;/item&gt;</t>
  </si>
  <si>
    <t xml:space="preserve">    &lt;item sensor="wind0" cat="gustspeedmin" unit="time"&gt;20180626101529&lt;/item&gt;</t>
  </si>
  <si>
    <t xml:space="preserve">    &lt;item sensor="wind0" cat="speed" unit="bft"&gt;1.3&lt;/item&gt;</t>
  </si>
  <si>
    <t xml:space="preserve">    &lt;item sensor="wind0" cat="chill" unit="c"&gt;23.4&lt;/item&gt;</t>
  </si>
  <si>
    <t xml:space="preserve">    &lt;item sensor="wind0" cat="chilldelta" unit="c"&gt;-1.9&lt;/item&gt;</t>
  </si>
  <si>
    <t xml:space="preserve">    &lt;item sensor="wind0" cat="chill" unit="f"&gt;74.2&lt;/item&gt;</t>
  </si>
  <si>
    <t xml:space="preserve">    &lt;item sensor="wind0" cat="chilldelta" unit="f"&gt;28.6&lt;/item&gt;</t>
  </si>
  <si>
    <t xml:space="preserve">    &lt;item sensor="data0" cat="valuedelta" unit="num"&gt;-0.37&lt;/item&gt;</t>
  </si>
  <si>
    <t xml:space="preserve">    &lt;item sensor="data0" cat="valuerise" unit=""&gt;837&lt;/item&gt;</t>
  </si>
  <si>
    <t xml:space="preserve">    &lt;item sensor="data0" cat="valuefall" unit=""&gt;837&lt;/item&gt;</t>
  </si>
  <si>
    <t xml:space="preserve">    &lt;item sensor="data0" cat="valuesum" unit="num"&gt;2031.16&lt;/item&gt;</t>
  </si>
  <si>
    <t xml:space="preserve">    &lt;item sensor="data0" cat="valuesum" unit="int"&gt;2031&lt;/item&gt;</t>
  </si>
  <si>
    <t xml:space="preserve">    &lt;item sensor="data0" cat="valuedeltasum" unit="num"&gt;33599.00&lt;/item&gt;</t>
  </si>
  <si>
    <t xml:space="preserve">    &lt;item sensor="data0" cat="valuedeltasum" unit="int"&gt;33599&lt;/item&gt;</t>
  </si>
  <si>
    <t xml:space="preserve">    &lt;item sensor="data1" cat="value" unit="num"&gt;4508949.52&lt;/item&gt;</t>
  </si>
  <si>
    <t xml:space="preserve">    &lt;item sensor="data1" cat="value" unit="int"&gt;4508950&lt;/item&gt;</t>
  </si>
  <si>
    <t xml:space="preserve">    &lt;item sensor="data1" cat="valuemin" unit="num"&gt;4465763.00&lt;/item&gt;</t>
  </si>
  <si>
    <t xml:space="preserve">    &lt;item sensor="data1" cat="valuedelta" unit="num"&gt;86373.00&lt;/item&gt;</t>
  </si>
  <si>
    <t xml:space="preserve">    &lt;item sensor="data1" cat="valuemin" unit="int"&gt;4465763&lt;/item&gt;</t>
  </si>
  <si>
    <t xml:space="preserve">    &lt;item sensor="data1" cat="valuedelta" unit="int"&gt;86373&lt;/item&gt;</t>
  </si>
  <si>
    <t xml:space="preserve">    &lt;item sensor="data1" cat="valuemin" unit="time"&gt;20180626101528&lt;/item&gt;</t>
  </si>
  <si>
    <t xml:space="preserve">    &lt;item sensor="data1" cat="valuesum" unit="num"&gt;12985774622.00&lt;/item&gt;</t>
  </si>
  <si>
    <t xml:space="preserve">    &lt;item sensor="data1" cat="valuesumpermin" unit="num"&gt;866.82&lt;/item&gt;</t>
  </si>
  <si>
    <t xml:space="preserve">    &lt;item sensor="data1" cat="valuesumpermin" unit="int"&gt;867&lt;/item&gt;</t>
  </si>
  <si>
    <t xml:space="preserve">    &lt;item sensor="data1" cat="valuedeltasum" unit="num"&gt;8637300.00&lt;/item&gt;</t>
  </si>
  <si>
    <t xml:space="preserve">    &lt;item sensor="data1" cat="valuedeltasum" unit="int"&gt;8637300&lt;/item&gt;</t>
  </si>
  <si>
    <t xml:space="preserve">    &lt;item sensor="data2" cat="valuemin" unit="time"&gt;20180626101528&lt;/item&gt;</t>
  </si>
  <si>
    <t xml:space="preserve">    &lt;item sensor="data2" cat="valuesum" unit="num"&gt;97.48&lt;/item&gt;</t>
  </si>
  <si>
    <t xml:space="preserve">    &lt;item sensor="data3" cat="valuemin" unit="time"&gt;20180626101528&lt;/item&gt;</t>
  </si>
  <si>
    <t xml:space="preserve">    &lt;item sensor="data3" cat="valuemax" unit="time"&gt;20180626101528&lt;/item&gt;</t>
  </si>
  <si>
    <t xml:space="preserve">    &lt;item sensor="data4" cat="valuemin" unit="time"&gt;20180626101528&lt;/item&gt;</t>
  </si>
  <si>
    <t xml:space="preserve">    &lt;item sensor="data4" cat="valuemax" unit="time"&gt;20180626101528&lt;/item&gt;</t>
  </si>
  <si>
    <t xml:space="preserve">    &lt;item sensor="data5" cat="value" unit="num"&gt;148.78&lt;/item&gt;</t>
  </si>
  <si>
    <t xml:space="preserve">    &lt;item sensor="data5" cat="valuedelta" unit="num"&gt;-49.00&lt;/item&gt;</t>
  </si>
  <si>
    <t xml:space="preserve">    &lt;item sensor="data5" cat="valuedelta" unit="int"&gt;-49&lt;/item&gt;</t>
  </si>
  <si>
    <t xml:space="preserve">    &lt;item sensor="data5" cat="valuemin" unit="time"&gt;20180626101801&lt;/item&gt;</t>
  </si>
  <si>
    <t xml:space="preserve">    &lt;item sensor="data5" cat="valuesum" unit="num"&gt;428495.00&lt;/item&gt;</t>
  </si>
  <si>
    <t xml:space="preserve">    &lt;item sensor="data5" cat="valuesum" unit="int"&gt;428495&lt;/item&gt;</t>
  </si>
  <si>
    <t xml:space="preserve">    &lt;item sensor="data5" cat="valuedeltasum" unit="num"&gt;1840000.00&lt;/item&gt;</t>
  </si>
  <si>
    <t xml:space="preserve">    &lt;item sensor="data5" cat="valuedeltasum" unit="int"&gt;1840000&lt;/item&gt;</t>
  </si>
  <si>
    <t xml:space="preserve">    &lt;item sensor="data6" cat="valuemin" unit="time"&gt;20180626101600&lt;/item&gt;</t>
  </si>
  <si>
    <t xml:space="preserve">    &lt;item sensor="data6" cat="valuemax" unit="time"&gt;20180626101600&lt;/item&gt;</t>
  </si>
  <si>
    <t xml:space="preserve">    &lt;item sensor="data7" cat="valuemin" unit="time"&gt;20180626101528&lt;/item&gt;</t>
  </si>
  <si>
    <t xml:space="preserve">    &lt;item sensor="data7" cat="valuemax" unit="time"&gt;20180626101528&lt;/item&gt;</t>
  </si>
  <si>
    <t xml:space="preserve">    &lt;item sensor="date0" cat="date" unit="utc"&gt;20180627081554&lt;/item&gt;</t>
  </si>
  <si>
    <t xml:space="preserve">    &lt;item sensor="date0" cat="date" unit="local"&gt;20180627101554&lt;/item&gt;</t>
  </si>
  <si>
    <t xml:space="preserve">    &lt;item sensor="th0" cat="temp" unit="f"&gt;71.5&lt;/item&gt;</t>
  </si>
  <si>
    <t xml:space="preserve">    &lt;item sensor="th0" cat="tempmin" unit="time"&gt;20180627091621&lt;/item&gt;</t>
  </si>
  <si>
    <t xml:space="preserve">    &lt;item sensor="th0" cat="tempmin" unit="c"&gt;19.8&lt;/item&gt;</t>
  </si>
  <si>
    <t xml:space="preserve">    &lt;item sensor="th0" cat="tempmin" unit="f"&gt;67.6&lt;/item&gt;</t>
  </si>
  <si>
    <t xml:space="preserve">    &lt;item sensor="th0" cat="dew" unit="f"&gt;59.3&lt;/item&gt;</t>
  </si>
  <si>
    <t xml:space="preserve">    &lt;item sensor="th0" cat="heatindex" unit="f"&gt;71.5&lt;/item&gt;</t>
  </si>
  <si>
    <t xml:space="preserve">    &lt;item sensor="th0" cat="heatindexmin" unit="time"&gt;20180627091621&lt;/item&gt;</t>
  </si>
  <si>
    <t xml:space="preserve">    &lt;item sensor="th0" cat="heatindexmin" unit="c"&gt;19.8&lt;/item&gt;</t>
  </si>
  <si>
    <t xml:space="preserve">    &lt;item sensor="th0" cat="heatindexmin" unit="f"&gt;67.6&lt;/item&gt;</t>
  </si>
  <si>
    <t xml:space="preserve">    &lt;item sensor="th0" cat="humidex" unit="c"&gt;26.0&lt;/item&gt;</t>
  </si>
  <si>
    <t xml:space="preserve">    &lt;item sensor="th0" cat="humidex" unit="f"&gt;78.9&lt;/item&gt;</t>
  </si>
  <si>
    <t xml:space="preserve">    &lt;item sensor="th0" cat="humidexmin" unit="time"&gt;20180627091621&lt;/item&gt;</t>
  </si>
  <si>
    <t xml:space="preserve">    &lt;item sensor="th0" cat="humidexmin" unit="c"&gt;23.8&lt;/item&gt;</t>
  </si>
  <si>
    <t xml:space="preserve">    &lt;item sensor="th0" cat="humidexmin" unit="f"&gt;74.8&lt;/item&gt;</t>
  </si>
  <si>
    <t xml:space="preserve">    &lt;item sensor="th0" cat="humidexdelta" unit="c"&gt;4.0&lt;/item&gt;</t>
  </si>
  <si>
    <t xml:space="preserve">    &lt;item sensor="th0" cat="humidexdelta" unit="f"&gt;7.2&lt;/item&gt;</t>
  </si>
  <si>
    <t xml:space="preserve">    &lt;item sensor="th0" cat="hum" unit="rel"&gt;65.7&lt;/item&gt;</t>
  </si>
  <si>
    <t xml:space="preserve">    &lt;item sensor="th0" cat="hummax" unit="time"&gt;20180627091621&lt;/item&gt;</t>
  </si>
  <si>
    <t xml:space="preserve">    &lt;item sensor="th0" cat="hummax" unit="rel"&gt;74.0&lt;/item&gt;</t>
  </si>
  <si>
    <t xml:space="preserve">    &lt;item sensor="rain0" cat="ratemin" unit="time"&gt;20180627091613&lt;/item&gt;</t>
  </si>
  <si>
    <t xml:space="preserve">    &lt;item sensor="rain0" cat="ratemax" unit="time"&gt;20180627091613&lt;/item&gt;</t>
  </si>
  <si>
    <t xml:space="preserve">    &lt;item sensor="thb0" cat="temp" unit="c"&gt;23.8&lt;/item&gt;</t>
  </si>
  <si>
    <t xml:space="preserve">    &lt;item sensor="thb0" cat="tempmax" unit="time"&gt;20180627095915&lt;/item&gt;</t>
  </si>
  <si>
    <t xml:space="preserve">    &lt;item sensor="thb0" cat="dewmin" unit="time"&gt;20180627092213&lt;/item&gt;</t>
  </si>
  <si>
    <t xml:space="preserve">    &lt;item sensor="thb0" cat="dewmax" unit="time"&gt;20180627095213&lt;/item&gt;</t>
  </si>
  <si>
    <t xml:space="preserve">    &lt;item sensor="thb0" cat="dewmin" unit="c"&gt;8.2&lt;/item&gt;</t>
  </si>
  <si>
    <t xml:space="preserve">    &lt;item sensor="thb0" cat="dewmin" unit="f"&gt;46.8&lt;/item&gt;</t>
  </si>
  <si>
    <t xml:space="preserve">    &lt;item sensor="thb0" cat="dewmax" unit="c"&gt;11.3&lt;/item&gt;</t>
  </si>
  <si>
    <t xml:space="preserve">    &lt;item sensor="thb0" cat="dewmax" unit="f"&gt;52.3&lt;/item&gt;</t>
  </si>
  <si>
    <t xml:space="preserve">    &lt;item sensor="thb0" cat="heatindex" unit="c"&gt;23.8&lt;/item&gt;</t>
  </si>
  <si>
    <t xml:space="preserve">    &lt;item sensor="thb0" cat="heatindexmax" unit="time"&gt;20180627095915&lt;/item&gt;</t>
  </si>
  <si>
    <t xml:space="preserve">    &lt;item sensor="thb0" cat="humidex" unit="f"&gt;77.3&lt;/item&gt;</t>
  </si>
  <si>
    <t xml:space="preserve">    &lt;item sensor="thb0" cat="humidexmax" unit="time"&gt;20180627095213&lt;/item&gt;</t>
  </si>
  <si>
    <t xml:space="preserve">    &lt;item sensor="thb0" cat="humidexmax" unit="c"&gt;25.9&lt;/item&gt;</t>
  </si>
  <si>
    <t xml:space="preserve">    &lt;item sensor="thb0" cat="humidexmax" unit="f"&gt;78.6&lt;/item&gt;</t>
  </si>
  <si>
    <t xml:space="preserve">    &lt;item sensor="thb0" cat="humidexdelta" unit="c"&gt;0.0&lt;/item&gt;</t>
  </si>
  <si>
    <t xml:space="preserve">    &lt;item sensor="thb0" cat="humidexdelta" unit="f"&gt;0.0&lt;/item&gt;</t>
  </si>
  <si>
    <t xml:space="preserve">    &lt;item sensor="thb0" cat="hum" unit="rel"&gt;41.9&lt;/item&gt;</t>
  </si>
  <si>
    <t xml:space="preserve">    &lt;item sensor="thb0" cat="hummin" unit="time"&gt;20180627092213&lt;/item&gt;</t>
  </si>
  <si>
    <t xml:space="preserve">    &lt;item sensor="thb0" cat="hummin" unit="rel"&gt;37.0&lt;/item&gt;</t>
  </si>
  <si>
    <t xml:space="preserve">    &lt;item sensor="thb0" cat="pressmax" unit="time"&gt;20180627091613&lt;/item&gt;</t>
  </si>
  <si>
    <t xml:space="preserve">    &lt;item sensor="thb0" cat="sealevelmax" unit="time"&gt;20180627091613&lt;/item&gt;</t>
  </si>
  <si>
    <t xml:space="preserve">    &lt;item sensor="wind0" cat="gustspeed" unit="kmh"&gt;1.0&lt;/item&gt;</t>
  </si>
  <si>
    <t xml:space="preserve">    &lt;item sensor="wind0" cat="gustspeedmin" unit="time"&gt;20180627091545&lt;/item&gt;</t>
  </si>
  <si>
    <t xml:space="preserve">    &lt;item sensor="wind0" cat="speed" unit="kmh"&gt;0.8&lt;/item&gt;</t>
  </si>
  <si>
    <t xml:space="preserve">    &lt;item sensor="wind0" cat="speed" unit="mph"&gt;0.5&lt;/item&gt;</t>
  </si>
  <si>
    <t xml:space="preserve">    &lt;item sensor="wind0" cat="speed" unit="kn"&gt;0.4&lt;/item&gt;</t>
  </si>
  <si>
    <t xml:space="preserve">    &lt;item sensor="wind0" cat="speed" unit="bft"&gt;0.4&lt;/item&gt;</t>
  </si>
  <si>
    <t xml:space="preserve">    &lt;item sensor="wind0" cat="speedmin" unit="time"&gt;20180627091545&lt;/item&gt;</t>
  </si>
  <si>
    <t xml:space="preserve">    &lt;item sensor="wind0" cat="speedmax" unit="time"&gt;20180627092015&lt;/item&gt;</t>
  </si>
  <si>
    <t xml:space="preserve">    &lt;item sensor="wind0" cat="speedmax" unit="deg"&gt;355&lt;/item&gt;</t>
  </si>
  <si>
    <t xml:space="preserve">    &lt;item sensor="wind0" cat="chill" unit="c"&gt;21.8&lt;/item&gt;</t>
  </si>
  <si>
    <t xml:space="preserve">    &lt;item sensor="wind0" cat="chillmin" unit="time"&gt;20180627091545&lt;/item&gt;</t>
  </si>
  <si>
    <t xml:space="preserve">    &lt;item sensor="wind0" cat="chillmin" unit="c"&gt;19.8&lt;/item&gt;</t>
  </si>
  <si>
    <t xml:space="preserve">    &lt;item sensor="wind0" cat="chill" unit="f"&gt;71.3&lt;/item&gt;</t>
  </si>
  <si>
    <t xml:space="preserve">    &lt;item sensor="wind0" cat="chillmin" unit="f"&gt;67.6&lt;/item&gt;</t>
  </si>
  <si>
    <t xml:space="preserve">    &lt;item sensor="data0" cat="value" unit="num"&gt;0.65&lt;/item&gt;</t>
  </si>
  <si>
    <t xml:space="preserve">    &lt;item sensor="data0" cat="valuedelta" unit="num"&gt;-0.22&lt;/item&gt;</t>
  </si>
  <si>
    <t xml:space="preserve">    &lt;item sensor="data0" cat="valuesum" unit="num"&gt;78.52&lt;/item&gt;</t>
  </si>
  <si>
    <t xml:space="preserve">    &lt;item sensor="data0" cat="valuesum" unit="int"&gt;79&lt;/item&gt;</t>
  </si>
  <si>
    <t xml:space="preserve">    &lt;item sensor="data0" cat="valuedeltasum" unit="num"&gt;1356.00&lt;/item&gt;</t>
  </si>
  <si>
    <t xml:space="preserve">    &lt;item sensor="data0" cat="valuedeltasum" unit="int"&gt;1356&lt;/item&gt;</t>
  </si>
  <si>
    <t xml:space="preserve">    &lt;item sensor="data1" cat="value" unit="num"&gt;4550364.52&lt;/item&gt;</t>
  </si>
  <si>
    <t xml:space="preserve">    &lt;item sensor="data1" cat="value" unit="int"&gt;4550365&lt;/item&gt;</t>
  </si>
  <si>
    <t xml:space="preserve">    &lt;item sensor="data1" cat="valuemin" unit="num"&gt;4548595.00&lt;/item&gt;</t>
  </si>
  <si>
    <t xml:space="preserve">    &lt;item sensor="data1" cat="valuedelta" unit="num"&gt;3541.00&lt;/item&gt;</t>
  </si>
  <si>
    <t xml:space="preserve">    &lt;item sensor="data1" cat="valuemin" unit="int"&gt;4548595&lt;/item&gt;</t>
  </si>
  <si>
    <t xml:space="preserve">    &lt;item sensor="data1" cat="valuedelta" unit="int"&gt;3541&lt;/item&gt;</t>
  </si>
  <si>
    <t xml:space="preserve">    &lt;item sensor="data1" cat="valuemin" unit="time"&gt;20180627091600&lt;/item&gt;</t>
  </si>
  <si>
    <t xml:space="preserve">    &lt;item sensor="data1" cat="valuesum" unit="num"&gt;541493378.00&lt;/item&gt;</t>
  </si>
  <si>
    <t xml:space="preserve">    &lt;item sensor="data1" cat="valuesum" unit="int"&gt;541493378&lt;/item&gt;</t>
  </si>
  <si>
    <t xml:space="preserve">    &lt;item sensor="data1" cat="valuesumpermin" unit="num"&gt;36.14&lt;/item&gt;</t>
  </si>
  <si>
    <t xml:space="preserve">    &lt;item sensor="data1" cat="valuedeltasum" unit="num"&gt;354100.00&lt;/item&gt;</t>
  </si>
  <si>
    <t xml:space="preserve">    &lt;item sensor="data1" cat="valuedeltasum" unit="int"&gt;354100&lt;/item&gt;</t>
  </si>
  <si>
    <t xml:space="preserve">    &lt;item sensor="data2" cat="valuemin" unit="time"&gt;20180627091600&lt;/item&gt;</t>
  </si>
  <si>
    <t xml:space="preserve">    &lt;item sensor="data2" cat="valuemax" unit="time"&gt;20180627091600&lt;/item&gt;</t>
  </si>
  <si>
    <t xml:space="preserve">    &lt;item sensor="data3" cat="valuemin" unit="time"&gt;20180627091600&lt;/item&gt;</t>
  </si>
  <si>
    <t xml:space="preserve">    &lt;item sensor="data3" cat="valuemax" unit="time"&gt;20180627091600&lt;/item&gt;</t>
  </si>
  <si>
    <t xml:space="preserve">    &lt;item sensor="data4" cat="valuemin" unit="time"&gt;20180627091600&lt;/item&gt;</t>
  </si>
  <si>
    <t xml:space="preserve">    &lt;item sensor="data4" cat="valuemax" unit="time"&gt;20180627091600&lt;/item&gt;</t>
  </si>
  <si>
    <t xml:space="preserve">    &lt;item sensor="data5" cat="value" unit="num"&gt;148.11&lt;/item&gt;</t>
  </si>
  <si>
    <t xml:space="preserve">    &lt;item sensor="data5" cat="valuemin" unit="time"&gt;20180627091800&lt;/item&gt;</t>
  </si>
  <si>
    <t xml:space="preserve">    &lt;item sensor="data5" cat="valuesum" unit="num"&gt;17625.00&lt;/item&gt;</t>
  </si>
  <si>
    <t xml:space="preserve">    &lt;item sensor="data5" cat="valuesum" unit="int"&gt;17625&lt;/item&gt;</t>
  </si>
  <si>
    <t xml:space="preserve">    &lt;item sensor="data6" cat="valuemin" unit="time"&gt;20180627091600&lt;/item&gt;</t>
  </si>
  <si>
    <t xml:space="preserve">    &lt;item sensor="data6" cat="valuemax" unit="time"&gt;20180627091600&lt;/item&gt;</t>
  </si>
  <si>
    <t xml:space="preserve">    &lt;item sensor="data7" cat="valuemin" unit="time"&gt;20180627091600&lt;/item&gt;</t>
  </si>
  <si>
    <t xml:space="preserve">    &lt;item sensor="data7" cat="valuemax" unit="time"&gt;20180627091600&lt;/item&gt;</t>
  </si>
  <si>
    <t>*BAR=1016.7</t>
  </si>
  <si>
    <t>*DLBR=1016.7</t>
  </si>
  <si>
    <t>*UPD=27/06/2018 10:17</t>
  </si>
  <si>
    <t>*TMP=23.9</t>
  </si>
  <si>
    <t>*AZI=164</t>
  </si>
  <si>
    <t>*HUM=57</t>
  </si>
  <si>
    <t>*DHTM=23.9</t>
  </si>
  <si>
    <t>*DLHM=57</t>
  </si>
  <si>
    <t xml:space="preserve">    &lt;item sensor="date0" cat="date" unit="utc"&gt;20180627081713&lt;/item&gt;</t>
  </si>
  <si>
    <t xml:space="preserve">    &lt;item sensor="date0" cat="date2" unit="utc"&gt;27.06.2018 08:17:13&lt;/item&gt;</t>
  </si>
  <si>
    <t xml:space="preserve">    &lt;item sensor="date0" cat="time" unit="utc"&gt;08:17:13&lt;/item&gt;</t>
  </si>
  <si>
    <t xml:space="preserve">    &lt;item sensor="date0" cat="min" unit="utc"&gt;17&lt;/item&gt;</t>
  </si>
  <si>
    <t xml:space="preserve">    &lt;item sensor="date0" cat="date" unit="local"&gt;20180627101713&lt;/item&gt;</t>
  </si>
  <si>
    <t xml:space="preserve">    &lt;item sensor="date0" cat="date2" unit="local"&gt;27.06.2018 10:17:13&lt;/item&gt;</t>
  </si>
  <si>
    <t xml:space="preserve">    &lt;item sensor="date0" cat="time" unit="local"&gt;10:17:13&lt;/item&gt;</t>
  </si>
  <si>
    <t xml:space="preserve">    &lt;item sensor="date0" cat="min" unit="local"&gt;17&lt;/item&gt;</t>
  </si>
  <si>
    <t xml:space="preserve">    &lt;item sensor="th0" cat="temp" unit="c"&gt;24.0&lt;/item&gt;</t>
  </si>
  <si>
    <t xml:space="preserve">    &lt;item sensor="th0" cat="temp" unit="f"&gt;75.2&lt;/item&gt;</t>
  </si>
  <si>
    <t xml:space="preserve">    &lt;item sensor="th0" cat="hum" unit="abs"&gt;12.4&lt;/item&gt;</t>
  </si>
  <si>
    <t xml:space="preserve">    &lt;item sensor="th0" cat="dew" unit="c"&gt;15.0&lt;/item&gt;</t>
  </si>
  <si>
    <t xml:space="preserve">    &lt;item sensor="th0" cat="dew" unit="f"&gt;59.0&lt;/item&gt;</t>
  </si>
  <si>
    <t xml:space="preserve">    &lt;item sensor="th0" cat="heatindex" unit="c"&gt;24.0&lt;/item&gt;</t>
  </si>
  <si>
    <t xml:space="preserve">    &lt;item sensor="th0" cat="heatindex" unit="f"&gt;75.2&lt;/item&gt;</t>
  </si>
  <si>
    <t xml:space="preserve">    &lt;item sensor="th0" cat="humidex" unit="c"&gt;28.0&lt;/item&gt;</t>
  </si>
  <si>
    <t xml:space="preserve">    &lt;item sensor="th0" cat="humidex" unit="f"&gt;82.4&lt;/item&gt;</t>
  </si>
  <si>
    <t xml:space="preserve">    &lt;item sensor="wind0" cat="dir" unit="deg"&gt;167&lt;/item&gt;</t>
  </si>
  <si>
    <t xml:space="preserve">    &lt;item sensor="wind0" cat="dir" unit="de"&gt;SSO&lt;/item&gt;</t>
  </si>
  <si>
    <t xml:space="preserve">    &lt;item sensor="wind0" cat="dir" unit="nl"&gt;ZZO&lt;/item&gt;</t>
  </si>
  <si>
    <t xml:space="preserve">    &lt;item sensor="wind0" cat="dir" unit="en"&gt;SSE&lt;/item&gt;</t>
  </si>
  <si>
    <t xml:space="preserve">    &lt;item sensor="wind0" cat="chill" unit="c"&gt;24.0&lt;/item&gt;</t>
  </si>
  <si>
    <t xml:space="preserve">    &lt;item sensor="wind0" cat="chill" unit="f"&gt;75.2&lt;/item&gt;</t>
  </si>
  <si>
    <t xml:space="preserve">    &lt;item sensor="thb0" cat="altimeter" unit="hpa"&gt;1018.7&lt;/item&gt;</t>
  </si>
  <si>
    <t xml:space="preserve">    &lt;item sensor="thb0" cat="altimeter" unit="mmhg"&gt;764.0&lt;/item&gt;</t>
  </si>
  <si>
    <t xml:space="preserve">    &lt;item sensor="data0" cat="value" unit="num"&gt;0.99&lt;/item&gt;</t>
  </si>
  <si>
    <t xml:space="preserve">    &lt;item sensor="data1" cat="value" unit="num"&gt;4552255.00&lt;/item&gt;</t>
  </si>
  <si>
    <t xml:space="preserve">    &lt;item sensor="data1" cat="value" unit="int"&gt;4552255&lt;/item&gt;</t>
  </si>
  <si>
    <t xml:space="preserve">    &lt;item sensor="data5" cat="value" unit="num"&gt;141.00&lt;/item&gt;</t>
  </si>
  <si>
    <t xml:space="preserve">    &lt;item sensor="data5" cat="value" unit="int"&gt;141&lt;/item&gt;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</si>
</sst>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b/>
      <sz val="24"/>
      <color indexed="57"/>
      <name val="Arial"/>
      <family val="2"/>
    </font>
    <font>
      <sz val="8"/>
      <name val="Arial"/>
      <family val="2"/>
    </font>
    <font>
      <sz val="28"/>
      <color rgb="FF0070C0"/>
      <name val="Arial"/>
      <family val="2"/>
    </font>
    <font>
      <sz val="28"/>
      <color theme="6" tint="-0.249977111117893"/>
      <name val="Arial"/>
      <family val="2"/>
    </font>
    <font>
      <sz val="28"/>
      <color rgb="FFFFC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 style="medium">
        <color indexed="57"/>
      </right>
      <top style="thin">
        <color indexed="64"/>
      </top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quotePrefix="1"/>
    <xf numFmtId="14" fontId="0" fillId="0" borderId="0" xfId="0" applyNumberFormat="1"/>
    <xf numFmtId="164" fontId="0" fillId="0" borderId="0" xfId="0" applyNumberFormat="1"/>
    <xf numFmtId="0" fontId="2" fillId="2" borderId="0" xfId="0" applyFont="1" applyFill="1"/>
    <xf numFmtId="0" fontId="0" fillId="3" borderId="0" xfId="0" applyFill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4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0" fontId="4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0" fillId="5" borderId="0" xfId="0" applyFill="1"/>
    <xf numFmtId="0" fontId="7" fillId="6" borderId="0" xfId="0" applyFont="1" applyFill="1" applyAlignment="1">
      <alignment horizontal="center"/>
    </xf>
    <xf numFmtId="0" fontId="0" fillId="5" borderId="0" xfId="0" quotePrefix="1" applyFill="1"/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quotePrefix="1" applyFon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7" fillId="6" borderId="0" xfId="0" applyFont="1" applyFill="1" applyAlignment="1">
      <alignment horizontal="left"/>
    </xf>
    <xf numFmtId="0" fontId="1" fillId="6" borderId="0" xfId="0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2" fillId="0" borderId="0" xfId="0" applyFont="1" applyFill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/>
    <xf numFmtId="0" fontId="1" fillId="7" borderId="1" xfId="0" applyFont="1" applyFill="1" applyBorder="1" applyAlignment="1">
      <alignment horizontal="center"/>
    </xf>
    <xf numFmtId="0" fontId="0" fillId="11" borderId="0" xfId="0" quotePrefix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11" borderId="0" xfId="0" quotePrefix="1" applyFont="1" applyFill="1" applyBorder="1" applyAlignment="1">
      <alignment horizontal="center"/>
    </xf>
    <xf numFmtId="0" fontId="4" fillId="11" borderId="0" xfId="0" quotePrefix="1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2" fillId="11" borderId="0" xfId="0" applyFont="1" applyFill="1" applyBorder="1"/>
    <xf numFmtId="0" fontId="13" fillId="11" borderId="9" xfId="0" quotePrefix="1" applyFont="1" applyFill="1" applyBorder="1" applyAlignment="1">
      <alignment horizontal="center"/>
    </xf>
    <xf numFmtId="0" fontId="13" fillId="11" borderId="10" xfId="0" quotePrefix="1" applyFont="1" applyFill="1" applyBorder="1" applyAlignment="1">
      <alignment horizontal="center"/>
    </xf>
    <xf numFmtId="0" fontId="13" fillId="11" borderId="11" xfId="0" quotePrefix="1" applyFont="1" applyFill="1" applyBorder="1" applyAlignment="1">
      <alignment horizontal="center"/>
    </xf>
    <xf numFmtId="0" fontId="14" fillId="11" borderId="0" xfId="0" quotePrefix="1" applyFont="1" applyFill="1" applyBorder="1" applyAlignment="1">
      <alignment horizontal="center"/>
    </xf>
    <xf numFmtId="0" fontId="13" fillId="11" borderId="12" xfId="0" quotePrefix="1" applyFont="1" applyFill="1" applyBorder="1" applyAlignment="1">
      <alignment horizontal="center" wrapText="1"/>
    </xf>
    <xf numFmtId="0" fontId="13" fillId="11" borderId="13" xfId="0" quotePrefix="1" applyFont="1" applyFill="1" applyBorder="1" applyAlignment="1">
      <alignment horizontal="center" wrapText="1"/>
    </xf>
    <xf numFmtId="0" fontId="13" fillId="11" borderId="13" xfId="0" quotePrefix="1" applyFont="1" applyFill="1" applyBorder="1" applyAlignment="1">
      <alignment horizontal="center"/>
    </xf>
    <xf numFmtId="0" fontId="13" fillId="11" borderId="14" xfId="0" quotePrefix="1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0" fillId="12" borderId="15" xfId="0" quotePrefix="1" applyFill="1" applyBorder="1" applyAlignment="1">
      <alignment horizontal="center" wrapText="1"/>
    </xf>
    <xf numFmtId="0" fontId="15" fillId="12" borderId="16" xfId="0" quotePrefix="1" applyFont="1" applyFill="1" applyBorder="1" applyAlignment="1">
      <alignment horizontal="center"/>
    </xf>
    <xf numFmtId="0" fontId="15" fillId="12" borderId="16" xfId="0" quotePrefix="1" applyFont="1" applyFill="1" applyBorder="1" applyAlignment="1">
      <alignment horizontal="center" wrapText="1"/>
    </xf>
    <xf numFmtId="0" fontId="16" fillId="12" borderId="16" xfId="0" quotePrefix="1" applyFont="1" applyFill="1" applyBorder="1" applyAlignment="1">
      <alignment horizontal="center" vertical="center" wrapText="1"/>
    </xf>
    <xf numFmtId="0" fontId="17" fillId="12" borderId="0" xfId="0" quotePrefix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12" borderId="0" xfId="0" applyFill="1" applyBorder="1"/>
    <xf numFmtId="0" fontId="0" fillId="12" borderId="15" xfId="0" applyFill="1" applyBorder="1" applyAlignment="1">
      <alignment horizontal="center"/>
    </xf>
    <xf numFmtId="0" fontId="15" fillId="12" borderId="17" xfId="0" quotePrefix="1" applyFont="1" applyFill="1" applyBorder="1" applyAlignment="1">
      <alignment horizontal="center"/>
    </xf>
    <xf numFmtId="0" fontId="15" fillId="12" borderId="17" xfId="0" applyFont="1" applyFill="1" applyBorder="1"/>
    <xf numFmtId="0" fontId="15" fillId="12" borderId="0" xfId="0" applyFont="1" applyFill="1" applyBorder="1"/>
    <xf numFmtId="0" fontId="0" fillId="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16" fillId="12" borderId="17" xfId="0" quotePrefix="1" applyFont="1" applyFill="1" applyBorder="1" applyAlignment="1">
      <alignment horizontal="center"/>
    </xf>
    <xf numFmtId="0" fontId="16" fillId="12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5" xfId="0" quotePrefix="1" applyFill="1" applyBorder="1" applyAlignment="1">
      <alignment horizontal="center" wrapText="1"/>
    </xf>
    <xf numFmtId="0" fontId="15" fillId="0" borderId="17" xfId="0" quotePrefix="1" applyFont="1" applyFill="1" applyBorder="1" applyAlignment="1">
      <alignment horizontal="center"/>
    </xf>
    <xf numFmtId="0" fontId="15" fillId="0" borderId="17" xfId="0" quotePrefix="1" applyFont="1" applyFill="1" applyBorder="1" applyAlignment="1">
      <alignment horizontal="center" wrapText="1"/>
    </xf>
    <xf numFmtId="0" fontId="16" fillId="0" borderId="17" xfId="0" quotePrefix="1" applyFont="1" applyFill="1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horizontal="center" wrapText="1"/>
    </xf>
    <xf numFmtId="0" fontId="0" fillId="0" borderId="15" xfId="0" quotePrefix="1" applyFill="1" applyBorder="1" applyAlignment="1">
      <alignment horizontal="center"/>
    </xf>
    <xf numFmtId="0" fontId="16" fillId="0" borderId="17" xfId="0" quotePrefix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12" borderId="17" xfId="0" quotePrefix="1" applyFont="1" applyFill="1" applyBorder="1" applyAlignment="1">
      <alignment horizontal="center" wrapText="1"/>
    </xf>
    <xf numFmtId="0" fontId="16" fillId="12" borderId="17" xfId="0" quotePrefix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center"/>
    </xf>
    <xf numFmtId="0" fontId="0" fillId="11" borderId="18" xfId="0" applyFill="1" applyBorder="1"/>
    <xf numFmtId="0" fontId="0" fillId="11" borderId="19" xfId="0" applyFill="1" applyBorder="1"/>
    <xf numFmtId="0" fontId="0" fillId="11" borderId="2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8" fillId="8" borderId="0" xfId="0" applyFont="1" applyFill="1" applyBorder="1" applyAlignment="1">
      <alignment horizontal="left"/>
    </xf>
    <xf numFmtId="0" fontId="0" fillId="8" borderId="0" xfId="0" applyFill="1"/>
    <xf numFmtId="1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19" fillId="11" borderId="21" xfId="0" applyFont="1" applyFill="1" applyBorder="1"/>
    <xf numFmtId="49" fontId="0" fillId="5" borderId="0" xfId="0" quotePrefix="1" applyNumberFormat="1" applyFill="1"/>
    <xf numFmtId="49" fontId="0" fillId="0" borderId="0" xfId="0" quotePrefix="1" applyNumberFormat="1"/>
    <xf numFmtId="49" fontId="2" fillId="0" borderId="0" xfId="0" quotePrefix="1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right"/>
    </xf>
    <xf numFmtId="0" fontId="20" fillId="0" borderId="0" xfId="0" applyFont="1"/>
    <xf numFmtId="0" fontId="20" fillId="11" borderId="3" xfId="0" applyFont="1" applyFill="1" applyBorder="1"/>
    <xf numFmtId="0" fontId="2" fillId="0" borderId="0" xfId="0" applyNumberFormat="1" applyFont="1" applyFill="1"/>
    <xf numFmtId="0" fontId="2" fillId="0" borderId="0" xfId="0" applyFont="1" applyAlignment="1">
      <alignment horizontal="center"/>
    </xf>
    <xf numFmtId="1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1" fillId="11" borderId="22" xfId="0" quotePrefix="1" applyFont="1" applyFill="1" applyBorder="1" applyAlignment="1">
      <alignment horizontal="center"/>
    </xf>
    <xf numFmtId="0" fontId="1" fillId="11" borderId="23" xfId="0" quotePrefix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5" fillId="0" borderId="0" xfId="0" applyNumberFormat="1" applyFont="1" applyAlignment="1">
      <alignment horizontal="center"/>
    </xf>
    <xf numFmtId="0" fontId="6" fillId="9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top"/>
    </xf>
    <xf numFmtId="0" fontId="0" fillId="11" borderId="26" xfId="0" applyFill="1" applyBorder="1" applyAlignment="1">
      <alignment horizontal="center"/>
    </xf>
    <xf numFmtId="0" fontId="0" fillId="11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METEO!$AP$1</c:f>
          <c:strCache>
            <c:ptCount val="1"/>
            <c:pt idx="0">
              <c:v>PLUJA 2018</c:v>
            </c:pt>
          </c:strCache>
        </c:strRef>
      </c:tx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METEO!$E$5</c:f>
              <c:strCache>
                <c:ptCount val="1"/>
                <c:pt idx="0">
                  <c:v>l/m2</c:v>
                </c:pt>
              </c:strCache>
            </c:strRef>
          </c:tx>
          <c:invertIfNegative val="0"/>
          <c:cat>
            <c:strRef>
              <c:f>METEO!$D$6:$D$17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METEO!$E$6:$E$17</c:f>
              <c:numCache>
                <c:formatCode>0.0</c:formatCode>
                <c:ptCount val="12"/>
                <c:pt idx="0">
                  <c:v>75.699996948242188</c:v>
                </c:pt>
                <c:pt idx="1">
                  <c:v>63.799995422363281</c:v>
                </c:pt>
                <c:pt idx="2">
                  <c:v>79.889999389648437</c:v>
                </c:pt>
                <c:pt idx="3">
                  <c:v>82.749992370605469</c:v>
                </c:pt>
                <c:pt idx="4">
                  <c:v>91</c:v>
                </c:pt>
                <c:pt idx="5">
                  <c:v>37.799999237060547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METEO!$H$5</c:f>
              <c:strCache>
                <c:ptCount val="1"/>
                <c:pt idx="0">
                  <c:v>Màx.Intens.</c:v>
                </c:pt>
              </c:strCache>
            </c:strRef>
          </c:tx>
          <c:invertIfNegative val="0"/>
          <c:cat>
            <c:strRef>
              <c:f>METEO!$D$6:$D$17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METEO!$H$6:$H$17</c:f>
              <c:numCache>
                <c:formatCode>0.0</c:formatCode>
                <c:ptCount val="12"/>
                <c:pt idx="0">
                  <c:v>8.8999996185302734</c:v>
                </c:pt>
                <c:pt idx="1">
                  <c:v>6.1999998092651367</c:v>
                </c:pt>
                <c:pt idx="2">
                  <c:v>6.1999998092651367</c:v>
                </c:pt>
                <c:pt idx="3">
                  <c:v>47.5</c:v>
                </c:pt>
                <c:pt idx="4">
                  <c:v>107.59999847412109</c:v>
                </c:pt>
                <c:pt idx="5">
                  <c:v>67.400001525878906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9064744"/>
        <c:axId val="467607288"/>
      </c:barChart>
      <c:catAx>
        <c:axId val="17906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67607288"/>
        <c:crosses val="autoZero"/>
        <c:auto val="1"/>
        <c:lblAlgn val="ctr"/>
        <c:lblOffset val="100"/>
        <c:tickLblSkip val="1"/>
        <c:noMultiLvlLbl val="0"/>
      </c:catAx>
      <c:valAx>
        <c:axId val="4676072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790647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735097751564323"/>
          <c:y val="3.1785237371644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492352978844162E-2"/>
          <c:y val="0.1053800067451456"/>
          <c:w val="0.91624365482233505"/>
          <c:h val="0.68539946605611424"/>
        </c:manualLayout>
      </c:layout>
      <c:lineChart>
        <c:grouping val="standard"/>
        <c:varyColors val="0"/>
        <c:ser>
          <c:idx val="0"/>
          <c:order val="0"/>
          <c:tx>
            <c:strRef>
              <c:f>TEMP_D!$B$8</c:f>
              <c:strCache>
                <c:ptCount val="1"/>
                <c:pt idx="0">
                  <c:v>Tª mitja dia des de 12/06/2018 a 26/06/2018</c:v>
                </c:pt>
              </c:strCache>
            </c:strRef>
          </c:tx>
          <c:marker>
            <c:symbol val="none"/>
          </c:marker>
          <c:cat>
            <c:numRef>
              <c:f>TEMP_D!$A$9:$A$22</c:f>
              <c:numCache>
                <c:formatCode>m/d/yyyy</c:formatCode>
                <c:ptCount val="14"/>
                <c:pt idx="0">
                  <c:v>43264</c:v>
                </c:pt>
                <c:pt idx="1">
                  <c:v>43265</c:v>
                </c:pt>
                <c:pt idx="2">
                  <c:v>43266</c:v>
                </c:pt>
                <c:pt idx="3">
                  <c:v>43267</c:v>
                </c:pt>
                <c:pt idx="4">
                  <c:v>43268</c:v>
                </c:pt>
                <c:pt idx="5">
                  <c:v>43269</c:v>
                </c:pt>
                <c:pt idx="6">
                  <c:v>43270</c:v>
                </c:pt>
                <c:pt idx="7">
                  <c:v>43271</c:v>
                </c:pt>
                <c:pt idx="8">
                  <c:v>43272</c:v>
                </c:pt>
                <c:pt idx="9">
                  <c:v>43273</c:v>
                </c:pt>
                <c:pt idx="10">
                  <c:v>43274</c:v>
                </c:pt>
                <c:pt idx="11">
                  <c:v>43275</c:v>
                </c:pt>
                <c:pt idx="12">
                  <c:v>43276</c:v>
                </c:pt>
                <c:pt idx="13">
                  <c:v>43277</c:v>
                </c:pt>
              </c:numCache>
            </c:numRef>
          </c:cat>
          <c:val>
            <c:numRef>
              <c:f>TEMP_D!$B$9:$B$22</c:f>
              <c:numCache>
                <c:formatCode>0.0</c:formatCode>
                <c:ptCount val="14"/>
                <c:pt idx="0">
                  <c:v>18.700000762939453</c:v>
                </c:pt>
                <c:pt idx="1">
                  <c:v>17.899999618530273</c:v>
                </c:pt>
                <c:pt idx="2">
                  <c:v>19.200000762939453</c:v>
                </c:pt>
                <c:pt idx="3">
                  <c:v>20.200000762939453</c:v>
                </c:pt>
                <c:pt idx="4">
                  <c:v>20.799999237060547</c:v>
                </c:pt>
                <c:pt idx="5">
                  <c:v>20.700000762939453</c:v>
                </c:pt>
                <c:pt idx="6">
                  <c:v>21.600000381469727</c:v>
                </c:pt>
                <c:pt idx="7">
                  <c:v>23.100000381469727</c:v>
                </c:pt>
                <c:pt idx="8">
                  <c:v>23.899999618530273</c:v>
                </c:pt>
                <c:pt idx="9">
                  <c:v>24.299999237060547</c:v>
                </c:pt>
                <c:pt idx="10">
                  <c:v>22.399999618530273</c:v>
                </c:pt>
                <c:pt idx="11">
                  <c:v>23.100000381469727</c:v>
                </c:pt>
                <c:pt idx="12">
                  <c:v>23.299999237060547</c:v>
                </c:pt>
                <c:pt idx="13">
                  <c:v>24.299999237060547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09640"/>
        <c:axId val="467611600"/>
      </c:lineChart>
      <c:dateAx>
        <c:axId val="4676096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crossAx val="467611600"/>
        <c:crosses val="autoZero"/>
        <c:auto val="1"/>
        <c:lblOffset val="100"/>
        <c:baseTimeUnit val="days"/>
      </c:dateAx>
      <c:valAx>
        <c:axId val="4676116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67609640"/>
        <c:crosses val="autoZero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582084</xdr:rowOff>
    </xdr:from>
    <xdr:to>
      <xdr:col>23</xdr:col>
      <xdr:colOff>613834</xdr:colOff>
      <xdr:row>26</xdr:row>
      <xdr:rowOff>63500</xdr:rowOff>
    </xdr:to>
    <xdr:graphicFrame macro="">
      <xdr:nvGraphicFramePr>
        <xdr:cNvPr id="1180" name="PLUJ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304800</xdr:colOff>
      <xdr:row>29</xdr:row>
      <xdr:rowOff>104774</xdr:rowOff>
    </xdr:from>
    <xdr:to>
      <xdr:col>23</xdr:col>
      <xdr:colOff>619125</xdr:colOff>
      <xdr:row>54</xdr:row>
      <xdr:rowOff>52915</xdr:rowOff>
    </xdr:to>
    <xdr:graphicFrame macro="">
      <xdr:nvGraphicFramePr>
        <xdr:cNvPr id="1181" name="TMITJ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47625</xdr:rowOff>
        </xdr:from>
        <xdr:to>
          <xdr:col>5</xdr:col>
          <xdr:colOff>685800</xdr:colOff>
          <xdr:row>0</xdr:row>
          <xdr:rowOff>361950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0</xdr:row>
          <xdr:rowOff>57150</xdr:rowOff>
        </xdr:from>
        <xdr:to>
          <xdr:col>14</xdr:col>
          <xdr:colOff>609600</xdr:colOff>
          <xdr:row>0</xdr:row>
          <xdr:rowOff>523875</xdr:rowOff>
        </xdr:to>
        <xdr:sp macro="" textlink="">
          <xdr:nvSpPr>
            <xdr:cNvPr id="1054" name="cmdSTAT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1057275</xdr:colOff>
          <xdr:row>1</xdr:row>
          <xdr:rowOff>38100</xdr:rowOff>
        </xdr:from>
        <xdr:to>
          <xdr:col>10</xdr:col>
          <xdr:colOff>85725</xdr:colOff>
          <xdr:row>2</xdr:row>
          <xdr:rowOff>47625</xdr:rowOff>
        </xdr:to>
        <xdr:sp macro="" textlink="">
          <xdr:nvSpPr>
            <xdr:cNvPr id="3073" name="cmdCalc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19</xdr:row>
          <xdr:rowOff>66675</xdr:rowOff>
        </xdr:from>
        <xdr:to>
          <xdr:col>8</xdr:col>
          <xdr:colOff>1371600</xdr:colOff>
          <xdr:row>20</xdr:row>
          <xdr:rowOff>590550</xdr:rowOff>
        </xdr:to>
        <xdr:sp macro="" textlink="">
          <xdr:nvSpPr>
            <xdr:cNvPr id="3090" name="cmdMETEO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0</xdr:row>
          <xdr:rowOff>104775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14338" name="cmdGraph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DatosExternos_1" refreshOnLoad="1" growShrinkType="overwriteClear" adjustColumnWidth="0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B1998"/>
  <sheetViews>
    <sheetView tabSelected="1" zoomScale="90" zoomScaleNormal="90" workbookViewId="0">
      <selection activeCell="D5" sqref="D5"/>
    </sheetView>
  </sheetViews>
  <sheetFormatPr baseColWidth="10" defaultRowHeight="12.75" x14ac:dyDescent="0.2"/>
  <cols>
    <col min="1" max="1" width="9.5703125" customWidth="1"/>
    <col min="2" max="2" width="5.5703125" customWidth="1"/>
    <col min="3" max="3" width="12.5703125" customWidth="1"/>
    <col min="4" max="4" width="12.85546875" customWidth="1"/>
    <col min="5" max="6" width="10.7109375" customWidth="1"/>
    <col min="7" max="7" width="12.42578125" customWidth="1"/>
    <col min="8" max="8" width="13" customWidth="1"/>
    <col min="9" max="18" width="10.7109375" customWidth="1"/>
    <col min="19" max="19" width="12.42578125" customWidth="1"/>
    <col min="20" max="20" width="13.42578125" bestFit="1" customWidth="1"/>
    <col min="21" max="21" width="13.42578125" customWidth="1"/>
    <col min="22" max="22" width="12.85546875" customWidth="1"/>
    <col min="23" max="24" width="13" bestFit="1" customWidth="1"/>
    <col min="27" max="27" width="12.42578125" bestFit="1" customWidth="1"/>
    <col min="30" max="30" width="27.7109375" bestFit="1" customWidth="1"/>
    <col min="31" max="31" width="5.5703125" customWidth="1"/>
    <col min="32" max="32" width="81.140625" customWidth="1"/>
    <col min="33" max="33" width="23.7109375" customWidth="1"/>
    <col min="36" max="36" width="13.42578125" bestFit="1" customWidth="1"/>
    <col min="37" max="37" width="12.85546875" customWidth="1"/>
    <col min="38" max="38" width="6.7109375" customWidth="1"/>
    <col min="39" max="39" width="2.140625" customWidth="1"/>
    <col min="40" max="40" width="16.5703125" bestFit="1" customWidth="1"/>
    <col min="41" max="41" width="19" bestFit="1" customWidth="1"/>
    <col min="42" max="42" width="12.42578125" bestFit="1" customWidth="1"/>
    <col min="43" max="45" width="13.42578125" bestFit="1" customWidth="1"/>
    <col min="46" max="46" width="16.5703125" bestFit="1" customWidth="1"/>
    <col min="47" max="47" width="19" bestFit="1" customWidth="1"/>
    <col min="48" max="48" width="13.42578125" customWidth="1"/>
    <col min="49" max="49" width="14" customWidth="1"/>
    <col min="50" max="50" width="14" bestFit="1" customWidth="1"/>
    <col min="51" max="51" width="13.42578125" customWidth="1"/>
    <col min="52" max="53" width="13.42578125" bestFit="1" customWidth="1"/>
    <col min="54" max="55" width="13.28515625" bestFit="1" customWidth="1"/>
    <col min="56" max="57" width="13.28515625" customWidth="1"/>
    <col min="58" max="58" width="13.42578125" bestFit="1" customWidth="1"/>
    <col min="59" max="60" width="11.7109375" bestFit="1" customWidth="1"/>
    <col min="61" max="61" width="14" bestFit="1" customWidth="1"/>
    <col min="62" max="62" width="6" customWidth="1"/>
    <col min="73" max="73" width="13.42578125" bestFit="1" customWidth="1"/>
    <col min="74" max="76" width="14" bestFit="1" customWidth="1"/>
    <col min="77" max="77" width="17.28515625" bestFit="1" customWidth="1"/>
    <col min="78" max="78" width="20.28515625" bestFit="1" customWidth="1"/>
    <col min="79" max="80" width="13.42578125" bestFit="1" customWidth="1"/>
  </cols>
  <sheetData>
    <row r="1" spans="1:48" ht="48" customHeight="1" thickBot="1" x14ac:dyDescent="0.3">
      <c r="A1" s="135" t="str">
        <f>HLOOKUP($D$1,termes,14,0)</f>
        <v>PLUJA</v>
      </c>
      <c r="B1" s="135"/>
      <c r="C1" s="127" t="s">
        <v>141</v>
      </c>
      <c r="D1" s="37" t="s">
        <v>67</v>
      </c>
      <c r="E1" s="17"/>
      <c r="F1" s="17"/>
      <c r="K1" s="114"/>
      <c r="L1" s="114"/>
      <c r="M1" s="114"/>
      <c r="N1" s="114"/>
      <c r="O1" s="114"/>
      <c r="P1" s="114"/>
      <c r="Q1" s="114"/>
      <c r="R1" s="114"/>
      <c r="S1" s="5"/>
      <c r="AN1" s="16" t="s">
        <v>144</v>
      </c>
      <c r="AO1" t="s">
        <v>134</v>
      </c>
      <c r="AP1" t="str">
        <f>+A1&amp;" "&amp;TEXT(ANY,"####")</f>
        <v>PLUJA 2018</v>
      </c>
      <c r="AQ1" s="4"/>
      <c r="AR1" s="4"/>
      <c r="AS1" s="4"/>
      <c r="AT1" s="4"/>
      <c r="AV1" s="5"/>
    </row>
    <row r="2" spans="1:48" ht="30" x14ac:dyDescent="0.4">
      <c r="A2" s="14" t="str">
        <f>HLOOKUP($D$1,termes,16,0)</f>
        <v>data</v>
      </c>
      <c r="B2" s="15" t="s">
        <v>70</v>
      </c>
      <c r="C2" s="15" t="str">
        <f>+H5</f>
        <v>Màx.Intens.</v>
      </c>
      <c r="D2" s="15"/>
      <c r="E2" s="15"/>
      <c r="F2" s="15"/>
      <c r="G2" s="116" t="s">
        <v>64</v>
      </c>
      <c r="H2" s="26"/>
      <c r="K2" s="115"/>
      <c r="L2" s="115"/>
      <c r="M2" s="115"/>
      <c r="N2" s="115"/>
      <c r="O2" s="115"/>
      <c r="P2" s="115"/>
      <c r="Q2" s="115"/>
      <c r="R2" s="115"/>
      <c r="S2" s="5"/>
      <c r="AN2">
        <v>2008</v>
      </c>
      <c r="AQ2" s="4" t="s">
        <v>67</v>
      </c>
      <c r="AR2" s="4"/>
      <c r="AS2" s="4" t="s">
        <v>68</v>
      </c>
      <c r="AT2" s="4" t="s">
        <v>69</v>
      </c>
      <c r="AV2" s="5"/>
    </row>
    <row r="3" spans="1:48" x14ac:dyDescent="0.2">
      <c r="A3" s="7">
        <v>43106</v>
      </c>
      <c r="B3" s="28">
        <v>3.2999999523162842</v>
      </c>
      <c r="C3" s="28">
        <v>8.8999996185302734</v>
      </c>
      <c r="D3" s="3"/>
      <c r="E3" s="3"/>
      <c r="F3" s="3"/>
      <c r="AN3">
        <v>2009</v>
      </c>
      <c r="AQ3" s="4" t="s">
        <v>87</v>
      </c>
      <c r="AR3" s="4"/>
      <c r="AS3" s="4" t="s">
        <v>99</v>
      </c>
      <c r="AT3" s="4" t="s">
        <v>75</v>
      </c>
      <c r="AV3" s="5"/>
    </row>
    <row r="4" spans="1:48" ht="15.75" x14ac:dyDescent="0.25">
      <c r="A4" s="7">
        <v>43107</v>
      </c>
      <c r="B4" s="28">
        <v>24.299999237060547</v>
      </c>
      <c r="C4" s="28">
        <v>8.8999996185302734</v>
      </c>
      <c r="D4" s="34" t="str">
        <f>HLOOKUP($D$1,termes,20,0)</f>
        <v>selec. ANY</v>
      </c>
      <c r="E4" s="33" t="s">
        <v>118</v>
      </c>
      <c r="F4" s="19"/>
      <c r="G4" s="19"/>
      <c r="I4" s="136" t="s">
        <v>119</v>
      </c>
      <c r="J4" s="136"/>
      <c r="K4" s="133" t="str">
        <f>HLOOKUP($D$1,termes,17,0)</f>
        <v>VENT</v>
      </c>
      <c r="L4" s="133"/>
      <c r="M4" s="134" t="str">
        <f>HLOOKUP($D$1,termes,18,0)</f>
        <v>HUMITAT</v>
      </c>
      <c r="N4" s="134"/>
      <c r="O4" s="132" t="str">
        <f>HLOOKUP($D$1,termes,19,0)</f>
        <v>PRESSIÓ</v>
      </c>
      <c r="P4" s="132"/>
      <c r="AN4">
        <v>2010</v>
      </c>
      <c r="AQ4" s="4" t="s">
        <v>88</v>
      </c>
      <c r="AR4" s="4"/>
      <c r="AS4" s="4" t="s">
        <v>100</v>
      </c>
      <c r="AT4" s="4" t="s">
        <v>76</v>
      </c>
      <c r="AV4" s="5"/>
    </row>
    <row r="5" spans="1:48" ht="18" x14ac:dyDescent="0.25">
      <c r="A5" s="7">
        <v>43114</v>
      </c>
      <c r="B5" s="28">
        <v>2</v>
      </c>
      <c r="C5" s="28">
        <v>2.7999999523162842</v>
      </c>
      <c r="D5" s="38">
        <v>2018</v>
      </c>
      <c r="E5" s="11" t="s">
        <v>70</v>
      </c>
      <c r="F5" s="11" t="s">
        <v>71</v>
      </c>
      <c r="G5" s="12" t="str">
        <f>HLOOKUP($D$1,$AQ$2:$AT$17,15,0)</f>
        <v>dies.pluja</v>
      </c>
      <c r="H5" s="36" t="str">
        <f>HLOOKUP($D$1,termes,21,0)</f>
        <v>Màx.Intens.</v>
      </c>
      <c r="I5" s="21" t="s">
        <v>120</v>
      </c>
      <c r="J5" s="21" t="s">
        <v>121</v>
      </c>
      <c r="K5" s="22" t="s">
        <v>120</v>
      </c>
      <c r="L5" s="22" t="s">
        <v>121</v>
      </c>
      <c r="M5" s="23" t="s">
        <v>120</v>
      </c>
      <c r="N5" s="23" t="s">
        <v>121</v>
      </c>
      <c r="O5" s="24" t="s">
        <v>120</v>
      </c>
      <c r="P5" s="24" t="s">
        <v>121</v>
      </c>
      <c r="AN5">
        <v>2011</v>
      </c>
      <c r="AQ5" s="4" t="s">
        <v>89</v>
      </c>
      <c r="AR5" s="4"/>
      <c r="AS5" s="4" t="s">
        <v>101</v>
      </c>
      <c r="AT5" s="4" t="s">
        <v>77</v>
      </c>
      <c r="AV5" s="5"/>
    </row>
    <row r="6" spans="1:48" ht="15" x14ac:dyDescent="0.2">
      <c r="A6" s="7">
        <v>43126</v>
      </c>
      <c r="B6" s="28">
        <v>46.099998474121094</v>
      </c>
      <c r="C6" s="28">
        <v>8.8999996185302734</v>
      </c>
      <c r="D6" s="13" t="str">
        <f>HLOOKUP($D$1,$AQ$2:$AT$14,2,0)</f>
        <v>Gener</v>
      </c>
      <c r="E6" s="8">
        <v>75.699996948242188</v>
      </c>
      <c r="F6" s="9">
        <f>IF(E6&gt;0,+E6,0)</f>
        <v>75.699996948242188</v>
      </c>
      <c r="G6" s="10">
        <v>4</v>
      </c>
      <c r="H6" s="35">
        <v>8.8999996185302734</v>
      </c>
      <c r="I6" s="28">
        <v>-4.3000001907348633</v>
      </c>
      <c r="J6" s="28">
        <v>20.299999237060547</v>
      </c>
      <c r="K6" s="29">
        <v>0</v>
      </c>
      <c r="L6" s="29">
        <v>54.720001220703125</v>
      </c>
      <c r="M6" s="29">
        <v>39</v>
      </c>
      <c r="N6" s="29">
        <v>95</v>
      </c>
      <c r="O6" s="29">
        <v>991</v>
      </c>
      <c r="P6" s="29">
        <v>1037</v>
      </c>
      <c r="AN6">
        <v>2012</v>
      </c>
      <c r="AQ6" s="4" t="s">
        <v>90</v>
      </c>
      <c r="AR6" s="4"/>
      <c r="AS6" s="4" t="s">
        <v>90</v>
      </c>
      <c r="AT6" s="4" t="s">
        <v>78</v>
      </c>
      <c r="AV6" s="5"/>
    </row>
    <row r="7" spans="1:48" ht="15" x14ac:dyDescent="0.2">
      <c r="A7" s="7">
        <v>43132</v>
      </c>
      <c r="B7" s="28">
        <v>1</v>
      </c>
      <c r="C7" s="28">
        <v>0</v>
      </c>
      <c r="D7" s="13" t="str">
        <f>HLOOKUP($D$1,$AQ$2:$AT$14,3,0)</f>
        <v>Febrer</v>
      </c>
      <c r="E7" s="8">
        <v>63.799995422363281</v>
      </c>
      <c r="F7" s="9">
        <f>IF(+E7&gt;0,+F6+E7,"")</f>
        <v>139.49999237060547</v>
      </c>
      <c r="G7" s="10">
        <v>6</v>
      </c>
      <c r="H7" s="35">
        <v>6.1999998092651367</v>
      </c>
      <c r="I7" s="28">
        <v>-7.4000000953674316</v>
      </c>
      <c r="J7" s="28">
        <v>18.5</v>
      </c>
      <c r="K7" s="29">
        <v>0</v>
      </c>
      <c r="L7" s="29">
        <v>50.040000915527344</v>
      </c>
      <c r="M7" s="29">
        <v>16</v>
      </c>
      <c r="N7" s="29">
        <v>96</v>
      </c>
      <c r="O7" s="29">
        <v>999</v>
      </c>
      <c r="P7" s="29">
        <v>1025</v>
      </c>
      <c r="AN7">
        <v>2013</v>
      </c>
      <c r="AQ7" s="4" t="s">
        <v>91</v>
      </c>
      <c r="AR7" s="4"/>
      <c r="AS7" s="4" t="s">
        <v>102</v>
      </c>
      <c r="AT7" s="4" t="s">
        <v>79</v>
      </c>
      <c r="AV7" s="5"/>
    </row>
    <row r="8" spans="1:48" ht="15" x14ac:dyDescent="0.2">
      <c r="A8" s="7">
        <v>43135</v>
      </c>
      <c r="B8" s="28">
        <v>7.4000000953674316</v>
      </c>
      <c r="C8" s="28">
        <v>1.7999999523162842</v>
      </c>
      <c r="D8" s="13" t="str">
        <f>HLOOKUP($D$1,$AQ$2:$AT$14,4,0)</f>
        <v>Març</v>
      </c>
      <c r="E8" s="8">
        <v>79.889999389648437</v>
      </c>
      <c r="F8" s="9">
        <f t="shared" ref="F8:F17" si="0">IF(+E8&gt;0,+F7+E8,"")</f>
        <v>219.38999176025391</v>
      </c>
      <c r="G8" s="10">
        <v>13</v>
      </c>
      <c r="H8" s="35">
        <v>6.1999998092651367</v>
      </c>
      <c r="I8" s="28">
        <v>-5.5</v>
      </c>
      <c r="J8" s="28">
        <v>21.299999237060547</v>
      </c>
      <c r="K8" s="29">
        <v>0</v>
      </c>
      <c r="L8" s="29">
        <v>69.839996337890625</v>
      </c>
      <c r="M8" s="29">
        <v>12</v>
      </c>
      <c r="N8" s="29">
        <v>97</v>
      </c>
      <c r="O8" s="29">
        <v>989</v>
      </c>
      <c r="P8" s="29">
        <v>1020</v>
      </c>
      <c r="AN8">
        <v>2014</v>
      </c>
      <c r="AQ8" s="4" t="s">
        <v>92</v>
      </c>
      <c r="AR8" s="4"/>
      <c r="AS8" s="4" t="s">
        <v>103</v>
      </c>
      <c r="AT8" s="4" t="s">
        <v>80</v>
      </c>
      <c r="AV8" s="5"/>
    </row>
    <row r="9" spans="1:48" ht="15" x14ac:dyDescent="0.2">
      <c r="A9" s="7">
        <v>43136</v>
      </c>
      <c r="B9" s="28">
        <v>20.799999237060547</v>
      </c>
      <c r="C9" s="28">
        <v>2.7999999523162842</v>
      </c>
      <c r="D9" s="13" t="str">
        <f>HLOOKUP($D$1,$AQ$2:$AT$14,5,0)</f>
        <v>Abril</v>
      </c>
      <c r="E9" s="8">
        <v>82.749992370605469</v>
      </c>
      <c r="F9" s="9">
        <f t="shared" si="0"/>
        <v>302.13998413085937</v>
      </c>
      <c r="G9" s="10">
        <v>9</v>
      </c>
      <c r="H9" s="35">
        <v>47.5</v>
      </c>
      <c r="I9" s="28">
        <v>-3</v>
      </c>
      <c r="J9" s="28">
        <v>27.399999618530273</v>
      </c>
      <c r="K9" s="29">
        <v>0</v>
      </c>
      <c r="L9" s="29">
        <v>57.599998474121094</v>
      </c>
      <c r="M9" s="29">
        <v>24</v>
      </c>
      <c r="N9" s="29">
        <v>98</v>
      </c>
      <c r="O9" s="29">
        <v>992</v>
      </c>
      <c r="P9" s="29">
        <v>1027</v>
      </c>
      <c r="AN9">
        <v>2015</v>
      </c>
      <c r="AQ9" s="4" t="s">
        <v>93</v>
      </c>
      <c r="AR9" s="4"/>
      <c r="AS9" s="4" t="s">
        <v>104</v>
      </c>
      <c r="AT9" s="4" t="s">
        <v>81</v>
      </c>
      <c r="AV9" s="5"/>
    </row>
    <row r="10" spans="1:48" ht="15" x14ac:dyDescent="0.2">
      <c r="A10" s="7">
        <v>43137</v>
      </c>
      <c r="B10" s="28">
        <v>2.2999999523162842</v>
      </c>
      <c r="C10" s="28">
        <v>0</v>
      </c>
      <c r="D10" s="13" t="str">
        <f>HLOOKUP($D$1,$AQ$2:$AT$14,6,0)</f>
        <v>Maig</v>
      </c>
      <c r="E10" s="8">
        <v>91</v>
      </c>
      <c r="F10" s="9">
        <f t="shared" si="0"/>
        <v>393.13998413085937</v>
      </c>
      <c r="G10" s="10">
        <v>14</v>
      </c>
      <c r="H10" s="35">
        <v>107.59999847412109</v>
      </c>
      <c r="I10" s="28">
        <v>-0.40000000596046448</v>
      </c>
      <c r="J10" s="28">
        <v>28.100000381469727</v>
      </c>
      <c r="K10" s="29">
        <v>0</v>
      </c>
      <c r="L10" s="29">
        <v>46.799999237060547</v>
      </c>
      <c r="M10" s="29">
        <v>23</v>
      </c>
      <c r="N10" s="29">
        <v>100</v>
      </c>
      <c r="O10" s="29">
        <v>1007</v>
      </c>
      <c r="P10" s="29">
        <v>1020.2000122070312</v>
      </c>
      <c r="AQ10" s="4" t="s">
        <v>94</v>
      </c>
      <c r="AR10" s="4"/>
      <c r="AS10" s="4" t="s">
        <v>105</v>
      </c>
      <c r="AT10" s="4" t="s">
        <v>82</v>
      </c>
      <c r="AV10" s="5"/>
    </row>
    <row r="11" spans="1:48" ht="15" x14ac:dyDescent="0.2">
      <c r="A11" s="7">
        <v>43158</v>
      </c>
      <c r="B11" s="28">
        <v>28.270000457763672</v>
      </c>
      <c r="C11" s="28">
        <v>6.1999998092651367</v>
      </c>
      <c r="D11" s="13" t="str">
        <f>HLOOKUP($D$1,$AQ$2:$AT$14,7,0)</f>
        <v>Juny</v>
      </c>
      <c r="E11" s="8">
        <v>37.799999237060547</v>
      </c>
      <c r="F11" s="9">
        <f t="shared" si="0"/>
        <v>430.93998336791992</v>
      </c>
      <c r="G11" s="10">
        <v>5</v>
      </c>
      <c r="H11" s="35">
        <v>67.400001525878906</v>
      </c>
      <c r="I11" s="28">
        <v>9.1000003814697266</v>
      </c>
      <c r="J11" s="28">
        <v>33.200000762939453</v>
      </c>
      <c r="K11" s="29">
        <v>0</v>
      </c>
      <c r="L11" s="29">
        <v>51.479999542236328</v>
      </c>
      <c r="M11" s="29">
        <v>24</v>
      </c>
      <c r="N11" s="29">
        <v>99</v>
      </c>
      <c r="O11" s="29">
        <v>1007.5999755859375</v>
      </c>
      <c r="P11" s="29">
        <v>1022.0999755859375</v>
      </c>
      <c r="AQ11" s="4" t="s">
        <v>95</v>
      </c>
      <c r="AR11" s="4"/>
      <c r="AS11" s="4" t="s">
        <v>106</v>
      </c>
      <c r="AT11" s="4" t="s">
        <v>83</v>
      </c>
      <c r="AV11" s="5"/>
    </row>
    <row r="12" spans="1:48" ht="15" x14ac:dyDescent="0.2">
      <c r="A12" s="7">
        <v>43159</v>
      </c>
      <c r="B12" s="28">
        <v>4.0300002098083496</v>
      </c>
      <c r="C12" s="28">
        <v>4.9000000953674316</v>
      </c>
      <c r="D12" s="13" t="str">
        <f>HLOOKUP($D$1,$AQ$2:$AT$14,8,0)</f>
        <v>Juliol</v>
      </c>
      <c r="E12" s="8">
        <v>0</v>
      </c>
      <c r="F12" s="9" t="str">
        <f t="shared" si="0"/>
        <v/>
      </c>
      <c r="G12" s="10"/>
      <c r="H12" s="35">
        <v>0</v>
      </c>
      <c r="I12" s="28">
        <v>0</v>
      </c>
      <c r="J12" s="28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AQ12" s="4" t="s">
        <v>96</v>
      </c>
      <c r="AR12" s="4"/>
      <c r="AS12" s="4" t="s">
        <v>96</v>
      </c>
      <c r="AT12" s="4" t="s">
        <v>84</v>
      </c>
      <c r="AV12" s="5"/>
    </row>
    <row r="13" spans="1:48" ht="15" x14ac:dyDescent="0.2">
      <c r="A13" s="7">
        <v>43160</v>
      </c>
      <c r="B13" s="28">
        <v>27.299999237060547</v>
      </c>
      <c r="C13" s="28">
        <v>6.1999998092651367</v>
      </c>
      <c r="D13" s="13" t="str">
        <f>HLOOKUP($D$1,$AQ$2:$AT$14,9,0)</f>
        <v>Agost</v>
      </c>
      <c r="E13" s="8">
        <v>0</v>
      </c>
      <c r="F13" s="9" t="str">
        <f t="shared" si="0"/>
        <v/>
      </c>
      <c r="G13" s="10"/>
      <c r="H13" s="35">
        <v>0</v>
      </c>
      <c r="I13" s="28">
        <v>0</v>
      </c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AQ13" s="4" t="s">
        <v>97</v>
      </c>
      <c r="AR13" s="4"/>
      <c r="AS13" s="4" t="s">
        <v>107</v>
      </c>
      <c r="AT13" s="4" t="s">
        <v>85</v>
      </c>
      <c r="AV13" s="5"/>
    </row>
    <row r="14" spans="1:48" ht="15" x14ac:dyDescent="0.2">
      <c r="A14" s="7">
        <v>43161</v>
      </c>
      <c r="B14" s="28">
        <v>1.4500000476837158</v>
      </c>
      <c r="C14" s="28">
        <v>3.5999999046325684</v>
      </c>
      <c r="D14" s="13" t="str">
        <f>HLOOKUP($D$1,$AQ$2:$AT$14,10,0)</f>
        <v>Setembre</v>
      </c>
      <c r="E14" s="8">
        <v>0</v>
      </c>
      <c r="F14" s="9" t="str">
        <f t="shared" si="0"/>
        <v/>
      </c>
      <c r="G14" s="10"/>
      <c r="H14" s="35">
        <v>0</v>
      </c>
      <c r="I14" s="28">
        <v>0</v>
      </c>
      <c r="J14" s="28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AQ14" s="4" t="s">
        <v>98</v>
      </c>
      <c r="AR14" s="4"/>
      <c r="AS14" s="4" t="s">
        <v>108</v>
      </c>
      <c r="AT14" s="4" t="s">
        <v>86</v>
      </c>
      <c r="AV14" s="5"/>
    </row>
    <row r="15" spans="1:48" ht="15" x14ac:dyDescent="0.2">
      <c r="A15" s="7">
        <v>43162</v>
      </c>
      <c r="B15" s="28">
        <v>0.80000001192092896</v>
      </c>
      <c r="C15" s="28">
        <v>0</v>
      </c>
      <c r="D15" s="13" t="str">
        <f>HLOOKUP($D$1,$AQ$2:$AT$14,11,0)</f>
        <v>Octubre</v>
      </c>
      <c r="E15" s="8">
        <v>0</v>
      </c>
      <c r="F15" s="9" t="str">
        <f t="shared" si="0"/>
        <v/>
      </c>
      <c r="G15" s="10"/>
      <c r="H15" s="35">
        <v>0</v>
      </c>
      <c r="I15" s="28">
        <v>0</v>
      </c>
      <c r="J15" s="28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AQ15" s="4" t="s">
        <v>72</v>
      </c>
      <c r="AR15" s="4"/>
      <c r="AS15" s="4" t="s">
        <v>73</v>
      </c>
      <c r="AT15" s="4" t="s">
        <v>74</v>
      </c>
    </row>
    <row r="16" spans="1:48" ht="15" x14ac:dyDescent="0.2">
      <c r="A16" s="7">
        <v>43164</v>
      </c>
      <c r="B16" s="28">
        <v>5.3299999237060547</v>
      </c>
      <c r="C16" s="28">
        <v>4.9000000953674316</v>
      </c>
      <c r="D16" s="13" t="str">
        <f>HLOOKUP($D$1,$AQ$2:$AT$14,12,0)</f>
        <v>Novembre</v>
      </c>
      <c r="E16" s="8">
        <v>0</v>
      </c>
      <c r="F16" s="9" t="str">
        <f t="shared" si="0"/>
        <v/>
      </c>
      <c r="G16" s="10"/>
      <c r="H16" s="35">
        <v>0</v>
      </c>
      <c r="I16" s="28">
        <v>0</v>
      </c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AQ16" s="4" t="s">
        <v>109</v>
      </c>
      <c r="AR16" s="4"/>
      <c r="AS16" s="4" t="s">
        <v>110</v>
      </c>
      <c r="AT16" s="4" t="s">
        <v>111</v>
      </c>
    </row>
    <row r="17" spans="1:46" ht="15" x14ac:dyDescent="0.2">
      <c r="A17" s="7">
        <v>43165</v>
      </c>
      <c r="B17" s="28">
        <v>1.2999999523162842</v>
      </c>
      <c r="C17" s="28">
        <v>0</v>
      </c>
      <c r="D17" s="13" t="str">
        <f>HLOOKUP($D$1,$AQ$2:$AT$14,13,0)</f>
        <v>Desembre</v>
      </c>
      <c r="E17" s="8">
        <v>0</v>
      </c>
      <c r="F17" s="9" t="str">
        <f t="shared" si="0"/>
        <v/>
      </c>
      <c r="G17" s="10"/>
      <c r="H17" s="35">
        <v>0</v>
      </c>
      <c r="I17" s="28">
        <v>0</v>
      </c>
      <c r="J17" s="28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AQ17" s="4" t="s">
        <v>115</v>
      </c>
      <c r="AR17" s="4"/>
      <c r="AS17" s="4" t="s">
        <v>116</v>
      </c>
      <c r="AT17" s="4" t="s">
        <v>117</v>
      </c>
    </row>
    <row r="18" spans="1:46" ht="13.5" thickBot="1" x14ac:dyDescent="0.25">
      <c r="A18" s="7">
        <v>43167</v>
      </c>
      <c r="B18" s="28">
        <v>3</v>
      </c>
      <c r="C18" s="28">
        <v>0</v>
      </c>
      <c r="AQ18" s="4" t="s">
        <v>122</v>
      </c>
      <c r="AR18" s="4"/>
      <c r="AS18" s="4" t="s">
        <v>123</v>
      </c>
      <c r="AT18" s="4" t="s">
        <v>124</v>
      </c>
    </row>
    <row r="19" spans="1:46" x14ac:dyDescent="0.2">
      <c r="A19" s="7">
        <v>43169</v>
      </c>
      <c r="B19" s="28">
        <v>6.4899997711181641</v>
      </c>
      <c r="C19" s="28">
        <v>3.5999999046325684</v>
      </c>
      <c r="D19" s="131" t="str">
        <f>"("&amp;TEXT(COUNT(D21:D400),"###") &amp; " " &amp; HLOOKUP("dies",LANG,MATCH(IDIOMA,IDIOLIST,0),0)&amp;")"</f>
        <v>(177 dies)</v>
      </c>
      <c r="E19" s="136" t="s">
        <v>119</v>
      </c>
      <c r="F19" s="136"/>
      <c r="G19" s="133" t="str">
        <f>HLOOKUP($D$1,termes,17,0)</f>
        <v>VENT</v>
      </c>
      <c r="H19" s="133"/>
      <c r="I19" s="134" t="str">
        <f>HLOOKUP($D$1,termes,18,0)</f>
        <v>HUMITAT</v>
      </c>
      <c r="J19" s="134"/>
      <c r="K19" s="132" t="str">
        <f>HLOOKUP($D$1,termes,19,0)</f>
        <v>PRESSIÓ</v>
      </c>
      <c r="L19" s="132"/>
      <c r="M19" s="125" t="str">
        <f>HLOOKUP($D$1,termes,24,0)</f>
        <v>Tª mitja</v>
      </c>
      <c r="N19" s="106"/>
      <c r="AQ19" s="4" t="s">
        <v>125</v>
      </c>
      <c r="AR19" s="4"/>
      <c r="AS19" s="4" t="s">
        <v>126</v>
      </c>
      <c r="AT19" s="4" t="s">
        <v>129</v>
      </c>
    </row>
    <row r="20" spans="1:46" ht="13.5" thickBot="1" x14ac:dyDescent="0.25">
      <c r="A20" s="7">
        <v>43174</v>
      </c>
      <c r="B20" s="28">
        <v>4.0300002098083496</v>
      </c>
      <c r="C20" s="28">
        <v>0</v>
      </c>
      <c r="D20" s="14" t="str">
        <f>HLOOKUP($D$1,termes,16,0)</f>
        <v>data</v>
      </c>
      <c r="E20" s="21" t="s">
        <v>120</v>
      </c>
      <c r="F20" s="21" t="s">
        <v>121</v>
      </c>
      <c r="G20" s="22" t="s">
        <v>120</v>
      </c>
      <c r="H20" s="22" t="s">
        <v>121</v>
      </c>
      <c r="I20" s="23" t="s">
        <v>120</v>
      </c>
      <c r="J20" s="23" t="s">
        <v>121</v>
      </c>
      <c r="K20" s="24" t="s">
        <v>120</v>
      </c>
      <c r="L20" s="24" t="s">
        <v>121</v>
      </c>
      <c r="M20" s="126">
        <f>AVERAGE(M21:M2100)</f>
        <v>10.332203383036589</v>
      </c>
      <c r="N20" s="106"/>
      <c r="O20" s="105"/>
      <c r="AQ20" s="4" t="s">
        <v>128</v>
      </c>
      <c r="AR20" s="4"/>
      <c r="AS20" s="4" t="s">
        <v>127</v>
      </c>
      <c r="AT20" s="4" t="s">
        <v>130</v>
      </c>
    </row>
    <row r="21" spans="1:46" x14ac:dyDescent="0.2">
      <c r="A21" s="7">
        <v>43177</v>
      </c>
      <c r="B21" s="28">
        <v>1.2999999523162842</v>
      </c>
      <c r="C21" s="28">
        <v>0</v>
      </c>
      <c r="D21" s="7">
        <v>43101</v>
      </c>
      <c r="E21" s="25">
        <v>2.7000000476837158</v>
      </c>
      <c r="F21" s="25">
        <v>11.399999618530273</v>
      </c>
      <c r="G21" s="30">
        <v>0</v>
      </c>
      <c r="H21" s="30">
        <v>54.720001220703125</v>
      </c>
      <c r="I21" s="31">
        <v>43</v>
      </c>
      <c r="J21" s="31">
        <v>82</v>
      </c>
      <c r="K21" s="32">
        <v>1011</v>
      </c>
      <c r="L21" s="32">
        <v>1020</v>
      </c>
      <c r="M21" s="28">
        <v>7.4000000953674316</v>
      </c>
      <c r="N21" s="106"/>
      <c r="O21" s="105"/>
      <c r="AQ21" s="4" t="s">
        <v>1</v>
      </c>
      <c r="AS21" s="4" t="s">
        <v>2</v>
      </c>
      <c r="AT21" s="4" t="s">
        <v>3</v>
      </c>
    </row>
    <row r="22" spans="1:46" x14ac:dyDescent="0.2">
      <c r="A22" s="7">
        <v>43178</v>
      </c>
      <c r="B22" s="28">
        <v>1.2999999523162842</v>
      </c>
      <c r="C22" s="28">
        <v>0</v>
      </c>
      <c r="D22" s="7">
        <v>43102</v>
      </c>
      <c r="E22" s="25">
        <v>1.7999999523162842</v>
      </c>
      <c r="F22" s="25">
        <v>13.899999618530273</v>
      </c>
      <c r="G22" s="30">
        <v>0</v>
      </c>
      <c r="H22" s="30">
        <v>26.639999389648437</v>
      </c>
      <c r="I22" s="31">
        <v>54</v>
      </c>
      <c r="J22" s="31">
        <v>92</v>
      </c>
      <c r="K22" s="32">
        <v>1015</v>
      </c>
      <c r="L22" s="32">
        <v>1021</v>
      </c>
      <c r="M22" s="28">
        <v>7.5999999046325684</v>
      </c>
      <c r="N22" s="106"/>
      <c r="O22" s="105"/>
      <c r="AQ22" s="4" t="s">
        <v>4</v>
      </c>
      <c r="AS22" s="4" t="s">
        <v>5</v>
      </c>
      <c r="AT22" s="4" t="s">
        <v>6</v>
      </c>
    </row>
    <row r="23" spans="1:46" x14ac:dyDescent="0.2">
      <c r="A23" s="7">
        <v>43179</v>
      </c>
      <c r="B23" s="28">
        <v>5.5900001525878906</v>
      </c>
      <c r="C23" s="28">
        <v>1</v>
      </c>
      <c r="D23" s="7">
        <v>43103</v>
      </c>
      <c r="E23" s="25">
        <v>1.2000000476837158</v>
      </c>
      <c r="F23" s="25">
        <v>18.100000381469727</v>
      </c>
      <c r="G23" s="30">
        <v>0</v>
      </c>
      <c r="H23" s="30">
        <v>42.119998931884766</v>
      </c>
      <c r="I23" s="31">
        <v>48</v>
      </c>
      <c r="J23" s="31">
        <v>95</v>
      </c>
      <c r="K23" s="32">
        <v>1015</v>
      </c>
      <c r="L23" s="32">
        <v>1020</v>
      </c>
      <c r="M23" s="28">
        <v>9.6999998092651367</v>
      </c>
      <c r="N23" s="106"/>
      <c r="O23" s="105"/>
      <c r="AQ23" s="4" t="str">
        <f>"Tª mitja dia des de "&amp;TEXT(diapr,"dd/mm/aaaa")&amp;" a "&amp;TEXT(diaul,"dd/mm/aaaa")</f>
        <v>Tª mitja dia des de 12/06/2018 a 26/06/2018</v>
      </c>
      <c r="AS23" s="4" t="str">
        <f>"Tª media día desde "&amp;TEXT(diapr,"dd/mm/aaaa")&amp;" a "&amp;TEXT(diaul,"dd/mm/aaaa")</f>
        <v>Tª media día desde 12/06/2018 a 26/06/2018</v>
      </c>
      <c r="AT23" s="4" t="str">
        <f>"Avg. Daily Temp from "&amp;TEXT(diapr,"dd/mm/aaaa")&amp;" to "&amp;TEXT(diaul,"dd/mm/aaaa")</f>
        <v>Avg. Daily Temp from 12/06/2018 to 26/06/2018</v>
      </c>
    </row>
    <row r="24" spans="1:46" x14ac:dyDescent="0.2">
      <c r="A24" s="7">
        <v>43183</v>
      </c>
      <c r="B24" s="28">
        <v>20.700000762939453</v>
      </c>
      <c r="C24" s="28">
        <v>3.5999999046325684</v>
      </c>
      <c r="D24" s="7">
        <v>43104</v>
      </c>
      <c r="E24" s="25">
        <v>5.6999998092651367</v>
      </c>
      <c r="F24" s="25">
        <v>18.200000762939453</v>
      </c>
      <c r="G24" s="30">
        <v>0</v>
      </c>
      <c r="H24" s="30">
        <v>37.439998626708984</v>
      </c>
      <c r="I24" s="31">
        <v>50</v>
      </c>
      <c r="J24" s="31">
        <v>95</v>
      </c>
      <c r="K24" s="32">
        <v>1011</v>
      </c>
      <c r="L24" s="32">
        <v>1016</v>
      </c>
      <c r="M24" s="28">
        <v>11.699999809265137</v>
      </c>
      <c r="N24" s="106"/>
      <c r="O24" s="105"/>
      <c r="AQ24" s="4" t="s">
        <v>135</v>
      </c>
      <c r="AS24" s="4" t="s">
        <v>136</v>
      </c>
      <c r="AT24" s="4" t="s">
        <v>137</v>
      </c>
    </row>
    <row r="25" spans="1:46" x14ac:dyDescent="0.2">
      <c r="A25" s="7">
        <v>43184</v>
      </c>
      <c r="B25" s="28">
        <v>1.2999999523162842</v>
      </c>
      <c r="C25" s="28">
        <v>0</v>
      </c>
      <c r="D25" s="7">
        <v>43105</v>
      </c>
      <c r="E25" s="25">
        <v>-0.10000000149011612</v>
      </c>
      <c r="F25" s="25">
        <v>14.699999809265137</v>
      </c>
      <c r="G25" s="30">
        <v>0</v>
      </c>
      <c r="H25" s="30">
        <v>47.880001068115234</v>
      </c>
      <c r="I25" s="31">
        <v>47</v>
      </c>
      <c r="J25" s="31">
        <v>94</v>
      </c>
      <c r="K25" s="32">
        <v>1000</v>
      </c>
      <c r="L25" s="32">
        <v>1011</v>
      </c>
      <c r="M25" s="28">
        <v>6.5999999046325684</v>
      </c>
      <c r="N25" s="106"/>
      <c r="O25" s="105"/>
      <c r="AQ25" s="4" t="s">
        <v>138</v>
      </c>
      <c r="AS25" s="4" t="s">
        <v>139</v>
      </c>
      <c r="AT25" s="4" t="s">
        <v>140</v>
      </c>
    </row>
    <row r="26" spans="1:46" x14ac:dyDescent="0.2">
      <c r="A26" s="7">
        <v>43196</v>
      </c>
      <c r="B26" s="28">
        <v>1.690000057220459</v>
      </c>
      <c r="C26" s="28">
        <v>0</v>
      </c>
      <c r="D26" s="7">
        <v>43106</v>
      </c>
      <c r="E26" s="25">
        <v>-1.8999999761581421</v>
      </c>
      <c r="F26" s="25">
        <v>12.199999809265137</v>
      </c>
      <c r="G26" s="30">
        <v>0</v>
      </c>
      <c r="H26" s="30">
        <v>20.879999160766602</v>
      </c>
      <c r="I26" s="31">
        <v>59</v>
      </c>
      <c r="J26" s="31">
        <v>92</v>
      </c>
      <c r="K26" s="32">
        <v>991</v>
      </c>
      <c r="L26" s="32">
        <v>1001</v>
      </c>
      <c r="M26" s="28">
        <v>5.9000000953674316</v>
      </c>
      <c r="N26" s="106"/>
      <c r="O26" s="105"/>
    </row>
    <row r="27" spans="1:46" x14ac:dyDescent="0.2">
      <c r="A27" s="7">
        <v>43197</v>
      </c>
      <c r="B27" s="28">
        <v>1.2999999523162842</v>
      </c>
      <c r="C27" s="28">
        <v>0</v>
      </c>
      <c r="D27" s="7">
        <v>43107</v>
      </c>
      <c r="E27" s="25">
        <v>2.7999999523162842</v>
      </c>
      <c r="F27" s="25">
        <v>10.600000381469727</v>
      </c>
      <c r="G27" s="30">
        <v>0</v>
      </c>
      <c r="H27" s="30">
        <v>37.799999237060547</v>
      </c>
      <c r="I27" s="31">
        <v>70</v>
      </c>
      <c r="J27" s="31">
        <v>91</v>
      </c>
      <c r="K27" s="32">
        <v>992</v>
      </c>
      <c r="L27" s="32">
        <v>1002</v>
      </c>
      <c r="M27" s="28">
        <v>7.6999998092651367</v>
      </c>
      <c r="N27" s="106"/>
      <c r="O27" s="105"/>
    </row>
    <row r="28" spans="1:46" x14ac:dyDescent="0.2">
      <c r="A28" s="7">
        <v>43198</v>
      </c>
      <c r="B28" s="28">
        <v>17.809999465942383</v>
      </c>
      <c r="C28" s="28">
        <v>7.5</v>
      </c>
      <c r="D28" s="7">
        <v>43108</v>
      </c>
      <c r="E28" s="25">
        <v>1.1000000238418579</v>
      </c>
      <c r="F28" s="25">
        <v>9</v>
      </c>
      <c r="G28" s="30">
        <v>0</v>
      </c>
      <c r="H28" s="30">
        <v>23.040000915527344</v>
      </c>
      <c r="I28" s="31">
        <v>62</v>
      </c>
      <c r="J28" s="31">
        <v>95</v>
      </c>
      <c r="K28" s="32">
        <v>1001</v>
      </c>
      <c r="L28" s="32">
        <v>1007</v>
      </c>
      <c r="M28" s="28">
        <v>4</v>
      </c>
      <c r="N28" s="106"/>
      <c r="O28" s="105"/>
    </row>
    <row r="29" spans="1:46" x14ac:dyDescent="0.2">
      <c r="A29" s="7">
        <v>43200</v>
      </c>
      <c r="B29" s="28">
        <v>5.3299999237060547</v>
      </c>
      <c r="C29" s="28">
        <v>4.9000000953674316</v>
      </c>
      <c r="D29" s="7">
        <v>43109</v>
      </c>
      <c r="E29" s="25">
        <v>1.7000000476837158</v>
      </c>
      <c r="F29" s="25">
        <v>9.5</v>
      </c>
      <c r="G29" s="30">
        <v>0</v>
      </c>
      <c r="H29" s="30">
        <v>18</v>
      </c>
      <c r="I29" s="31">
        <v>52</v>
      </c>
      <c r="J29" s="31">
        <v>88</v>
      </c>
      <c r="K29" s="32">
        <v>1006</v>
      </c>
      <c r="L29" s="32">
        <v>1012</v>
      </c>
      <c r="M29" s="28">
        <v>4.0999999046325684</v>
      </c>
      <c r="N29" s="122" t="str">
        <f>HLOOKUP($D$1,termes,23,0)</f>
        <v>En entrar es calcula la gràfica de la Tª mitja dels últims 15 dies, però si vas al full TEMP_D pots canviar la data inicial i final i recalcular el gràfic</v>
      </c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</row>
    <row r="30" spans="1:46" x14ac:dyDescent="0.2">
      <c r="A30" s="7">
        <v>43201</v>
      </c>
      <c r="B30" s="28">
        <v>35.869998931884766</v>
      </c>
      <c r="C30" s="28">
        <v>16.899999618530273</v>
      </c>
      <c r="D30" s="7">
        <v>43110</v>
      </c>
      <c r="E30" s="25">
        <v>-1.2999999523162842</v>
      </c>
      <c r="F30" s="25">
        <v>9.5</v>
      </c>
      <c r="G30" s="30">
        <v>0</v>
      </c>
      <c r="H30" s="30">
        <v>28.440000534057617</v>
      </c>
      <c r="I30" s="31">
        <v>56</v>
      </c>
      <c r="J30" s="31">
        <v>90</v>
      </c>
      <c r="K30" s="32">
        <v>1006</v>
      </c>
      <c r="L30" s="32">
        <v>1011</v>
      </c>
      <c r="M30" s="28">
        <v>3.2000000476837158</v>
      </c>
    </row>
    <row r="31" spans="1:46" x14ac:dyDescent="0.2">
      <c r="A31" s="7">
        <v>43203</v>
      </c>
      <c r="B31" s="28">
        <v>2.809999942779541</v>
      </c>
      <c r="C31" s="28">
        <v>1</v>
      </c>
      <c r="D31" s="7">
        <v>43111</v>
      </c>
      <c r="E31" s="25">
        <v>-0.5</v>
      </c>
      <c r="F31" s="25">
        <v>10.699999809265137</v>
      </c>
      <c r="G31" s="30"/>
      <c r="H31" s="30"/>
      <c r="I31" s="31">
        <v>47</v>
      </c>
      <c r="J31" s="31">
        <v>90</v>
      </c>
      <c r="K31" s="32">
        <v>1006</v>
      </c>
      <c r="L31" s="32">
        <v>1019</v>
      </c>
      <c r="M31" s="28">
        <v>4.6999998092651367</v>
      </c>
    </row>
    <row r="32" spans="1:46" x14ac:dyDescent="0.2">
      <c r="A32" s="7">
        <v>43204</v>
      </c>
      <c r="B32" s="28">
        <v>4.880000114440918</v>
      </c>
      <c r="C32" s="28">
        <v>1</v>
      </c>
      <c r="D32" s="7">
        <v>43112</v>
      </c>
      <c r="E32" s="25">
        <v>-2.9000000953674316</v>
      </c>
      <c r="F32" s="25">
        <v>8.6999998092651367</v>
      </c>
      <c r="G32" s="30">
        <v>0</v>
      </c>
      <c r="H32" s="30">
        <v>20.159999847412109</v>
      </c>
      <c r="I32" s="31">
        <v>52</v>
      </c>
      <c r="J32" s="31">
        <v>90</v>
      </c>
      <c r="K32" s="32">
        <v>1019</v>
      </c>
      <c r="L32" s="32">
        <v>1023</v>
      </c>
      <c r="M32" s="28">
        <v>0.89999997615814209</v>
      </c>
    </row>
    <row r="33" spans="1:13" x14ac:dyDescent="0.2">
      <c r="A33" s="7">
        <v>43217</v>
      </c>
      <c r="B33" s="28">
        <v>2.559999942779541</v>
      </c>
      <c r="C33" s="28">
        <v>7.0999999046325684</v>
      </c>
      <c r="D33" s="7">
        <v>43113</v>
      </c>
      <c r="E33" s="25">
        <v>-4.3000001907348633</v>
      </c>
      <c r="F33" s="25">
        <v>6.9000000953674316</v>
      </c>
      <c r="G33" s="30"/>
      <c r="H33" s="30"/>
      <c r="I33" s="31">
        <v>54</v>
      </c>
      <c r="J33" s="31">
        <v>92</v>
      </c>
      <c r="K33" s="32">
        <v>1015</v>
      </c>
      <c r="L33" s="32">
        <v>1023</v>
      </c>
      <c r="M33" s="28">
        <v>1.2999999523162842</v>
      </c>
    </row>
    <row r="34" spans="1:13" x14ac:dyDescent="0.2">
      <c r="A34" s="7">
        <v>43219</v>
      </c>
      <c r="B34" s="28">
        <v>10.5</v>
      </c>
      <c r="C34" s="28">
        <v>47.5</v>
      </c>
      <c r="D34" s="7">
        <v>43114</v>
      </c>
      <c r="E34" s="25">
        <v>3.7999999523162842</v>
      </c>
      <c r="F34" s="25">
        <v>7.8000001907348633</v>
      </c>
      <c r="G34" s="30"/>
      <c r="H34" s="30"/>
      <c r="I34" s="31">
        <v>66</v>
      </c>
      <c r="J34" s="31">
        <v>94</v>
      </c>
      <c r="K34" s="32">
        <v>1013</v>
      </c>
      <c r="L34" s="32">
        <v>1020</v>
      </c>
      <c r="M34" s="28">
        <v>4.9000000953674316</v>
      </c>
    </row>
    <row r="35" spans="1:13" x14ac:dyDescent="0.2">
      <c r="A35" s="7">
        <v>43225</v>
      </c>
      <c r="B35" s="28">
        <v>0.40000000596046448</v>
      </c>
      <c r="C35" s="28">
        <v>0</v>
      </c>
      <c r="D35" s="7">
        <v>43115</v>
      </c>
      <c r="E35" s="25">
        <v>-0.20000000298023224</v>
      </c>
      <c r="F35" s="25">
        <v>6.9000000953674316</v>
      </c>
      <c r="G35" s="30">
        <v>0</v>
      </c>
      <c r="H35" s="30">
        <v>28.799999237060547</v>
      </c>
      <c r="I35" s="31">
        <v>65</v>
      </c>
      <c r="J35" s="31">
        <v>92</v>
      </c>
      <c r="K35" s="32">
        <v>1019</v>
      </c>
      <c r="L35" s="32">
        <v>1025</v>
      </c>
      <c r="M35" s="28">
        <v>3.0999999046325684</v>
      </c>
    </row>
    <row r="36" spans="1:13" x14ac:dyDescent="0.2">
      <c r="A36" s="7">
        <v>43226</v>
      </c>
      <c r="B36" s="28">
        <v>0.60000002384185791</v>
      </c>
      <c r="C36" s="28">
        <v>0</v>
      </c>
      <c r="D36" s="7">
        <v>43116</v>
      </c>
      <c r="E36" s="25">
        <v>-1.1000000238418579</v>
      </c>
      <c r="F36" s="25">
        <v>12.899999618530273</v>
      </c>
      <c r="G36" s="30">
        <v>0</v>
      </c>
      <c r="H36" s="30">
        <v>38.159999847412109</v>
      </c>
      <c r="I36" s="31">
        <v>63</v>
      </c>
      <c r="J36" s="31">
        <v>94</v>
      </c>
      <c r="K36" s="32">
        <v>1017</v>
      </c>
      <c r="L36" s="32">
        <v>1022</v>
      </c>
      <c r="M36" s="28">
        <v>4.4000000953674316</v>
      </c>
    </row>
    <row r="37" spans="1:13" x14ac:dyDescent="0.2">
      <c r="A37" s="7">
        <v>43227</v>
      </c>
      <c r="B37" s="28">
        <v>4.5999999046325684</v>
      </c>
      <c r="C37" s="28">
        <v>41.400001525878906</v>
      </c>
      <c r="D37" s="7">
        <v>43117</v>
      </c>
      <c r="E37" s="25">
        <v>-0.40000000596046448</v>
      </c>
      <c r="F37" s="25">
        <v>14.5</v>
      </c>
      <c r="G37" s="30">
        <v>0</v>
      </c>
      <c r="H37" s="30">
        <v>51.840000152587891</v>
      </c>
      <c r="I37" s="31">
        <v>42</v>
      </c>
      <c r="J37" s="31">
        <v>95</v>
      </c>
      <c r="K37" s="32">
        <v>1015</v>
      </c>
      <c r="L37" s="32">
        <v>1025</v>
      </c>
      <c r="M37" s="28">
        <v>6</v>
      </c>
    </row>
    <row r="38" spans="1:13" x14ac:dyDescent="0.2">
      <c r="A38" s="7">
        <v>43228</v>
      </c>
      <c r="B38" s="28">
        <v>6.5999999046325684</v>
      </c>
      <c r="C38" s="28">
        <v>36.599998474121094</v>
      </c>
      <c r="D38" s="7">
        <v>43118</v>
      </c>
      <c r="E38" s="25">
        <v>-1.7999999523162842</v>
      </c>
      <c r="F38" s="25">
        <v>10.300000190734863</v>
      </c>
      <c r="G38" s="30">
        <v>0</v>
      </c>
      <c r="H38" s="30">
        <v>32.400001525878906</v>
      </c>
      <c r="I38" s="31">
        <v>55</v>
      </c>
      <c r="J38" s="31">
        <v>90</v>
      </c>
      <c r="K38" s="32">
        <v>1019</v>
      </c>
      <c r="L38" s="32">
        <v>1026</v>
      </c>
      <c r="M38" s="28">
        <v>2.7000000476837158</v>
      </c>
    </row>
    <row r="39" spans="1:13" x14ac:dyDescent="0.2">
      <c r="A39" s="7">
        <v>43232</v>
      </c>
      <c r="B39" s="28">
        <v>19.799999237060547</v>
      </c>
      <c r="C39" s="28">
        <v>51.599998474121094</v>
      </c>
      <c r="D39" s="7">
        <v>43119</v>
      </c>
      <c r="E39" s="25">
        <v>-2.4000000953674316</v>
      </c>
      <c r="F39" s="25">
        <v>12.5</v>
      </c>
      <c r="G39" s="30">
        <v>0</v>
      </c>
      <c r="H39" s="30">
        <v>19.799999237060547</v>
      </c>
      <c r="I39" s="31">
        <v>51</v>
      </c>
      <c r="J39" s="31">
        <v>91</v>
      </c>
      <c r="K39" s="32">
        <v>1016</v>
      </c>
      <c r="L39" s="32">
        <v>1021</v>
      </c>
      <c r="M39" s="28">
        <v>3</v>
      </c>
    </row>
    <row r="40" spans="1:13" x14ac:dyDescent="0.2">
      <c r="A40" s="7">
        <v>43233</v>
      </c>
      <c r="B40" s="28">
        <v>5.4000000953674316</v>
      </c>
      <c r="C40" s="28">
        <v>13.800000190734863</v>
      </c>
      <c r="D40" s="7">
        <v>43120</v>
      </c>
      <c r="E40" s="25">
        <v>-1.5</v>
      </c>
      <c r="F40" s="25">
        <v>11.699999809265137</v>
      </c>
      <c r="G40" s="30">
        <v>0</v>
      </c>
      <c r="H40" s="30">
        <v>26.639999389648437</v>
      </c>
      <c r="I40" s="31">
        <v>55</v>
      </c>
      <c r="J40" s="31">
        <v>91</v>
      </c>
      <c r="K40" s="32">
        <v>1015</v>
      </c>
      <c r="L40" s="32">
        <v>1022</v>
      </c>
      <c r="M40" s="28">
        <v>4.9000000953674316</v>
      </c>
    </row>
    <row r="41" spans="1:13" x14ac:dyDescent="0.2">
      <c r="A41" s="7">
        <v>43237</v>
      </c>
      <c r="B41" s="28">
        <v>2.5999999046325684</v>
      </c>
      <c r="C41" s="28">
        <v>10.199999809265137</v>
      </c>
      <c r="D41" s="7">
        <v>43121</v>
      </c>
      <c r="E41" s="25">
        <v>2.2000000476837158</v>
      </c>
      <c r="F41" s="25">
        <v>20.299999237060547</v>
      </c>
      <c r="G41" s="30">
        <v>0</v>
      </c>
      <c r="H41" s="30">
        <v>43.919998168945313</v>
      </c>
      <c r="I41" s="31">
        <v>39</v>
      </c>
      <c r="J41" s="31">
        <v>95</v>
      </c>
      <c r="K41" s="32">
        <v>1017</v>
      </c>
      <c r="L41" s="32">
        <v>1022</v>
      </c>
      <c r="M41" s="28">
        <v>9.8999996185302734</v>
      </c>
    </row>
    <row r="42" spans="1:13" x14ac:dyDescent="0.2">
      <c r="A42" s="7">
        <v>43239</v>
      </c>
      <c r="B42" s="28">
        <v>21</v>
      </c>
      <c r="C42" s="28">
        <v>107.59999847412109</v>
      </c>
      <c r="D42" s="7">
        <v>43122</v>
      </c>
      <c r="E42" s="25">
        <v>1.8999999761581421</v>
      </c>
      <c r="F42" s="25">
        <v>14.399999618530273</v>
      </c>
      <c r="G42" s="30">
        <v>0</v>
      </c>
      <c r="H42" s="30">
        <v>41.040000915527344</v>
      </c>
      <c r="I42" s="31">
        <v>63</v>
      </c>
      <c r="J42" s="31">
        <v>95</v>
      </c>
      <c r="K42" s="32">
        <v>1021</v>
      </c>
      <c r="L42" s="32">
        <v>1024</v>
      </c>
      <c r="M42" s="28">
        <v>8</v>
      </c>
    </row>
    <row r="43" spans="1:13" x14ac:dyDescent="0.2">
      <c r="A43" s="7">
        <v>43241</v>
      </c>
      <c r="B43" s="28">
        <v>3.4000000953674316</v>
      </c>
      <c r="C43" s="28">
        <v>9.1999998092651367</v>
      </c>
      <c r="D43" s="7">
        <v>43123</v>
      </c>
      <c r="E43" s="25">
        <v>0.20000000298023224</v>
      </c>
      <c r="F43" s="25">
        <v>12.899999618530273</v>
      </c>
      <c r="G43" s="30">
        <v>0</v>
      </c>
      <c r="H43" s="30">
        <v>24.479999542236328</v>
      </c>
      <c r="I43" s="31">
        <v>56</v>
      </c>
      <c r="J43" s="31">
        <v>94</v>
      </c>
      <c r="K43" s="32">
        <v>1023</v>
      </c>
      <c r="L43" s="32">
        <v>1029</v>
      </c>
      <c r="M43" s="28">
        <v>5.5999999046325684</v>
      </c>
    </row>
    <row r="44" spans="1:13" x14ac:dyDescent="0.2">
      <c r="A44" s="7">
        <v>43245</v>
      </c>
      <c r="B44" s="28">
        <v>0.20000000298023224</v>
      </c>
      <c r="C44" s="28">
        <v>0</v>
      </c>
      <c r="D44" s="7">
        <v>43124</v>
      </c>
      <c r="E44" s="25">
        <v>-1.5</v>
      </c>
      <c r="F44" s="25">
        <v>17.100000381469727</v>
      </c>
      <c r="G44" s="30">
        <v>0</v>
      </c>
      <c r="H44" s="30">
        <v>16.559999465942383</v>
      </c>
      <c r="I44" s="31">
        <v>44</v>
      </c>
      <c r="J44" s="31">
        <v>92</v>
      </c>
      <c r="K44" s="32">
        <v>1023</v>
      </c>
      <c r="L44" s="32">
        <v>1029</v>
      </c>
      <c r="M44" s="28">
        <v>5.4000000953674316</v>
      </c>
    </row>
    <row r="45" spans="1:13" x14ac:dyDescent="0.2">
      <c r="A45" s="7">
        <v>43248</v>
      </c>
      <c r="B45" s="28">
        <v>2.7999999523162842</v>
      </c>
      <c r="C45" s="28">
        <v>2.4000000953674316</v>
      </c>
      <c r="D45" s="7">
        <v>43125</v>
      </c>
      <c r="E45" s="25">
        <v>0.20000000298023224</v>
      </c>
      <c r="F45" s="25">
        <v>9.8999996185302734</v>
      </c>
      <c r="G45" s="30">
        <v>0</v>
      </c>
      <c r="H45" s="30">
        <v>9.3599996566772461</v>
      </c>
      <c r="I45" s="31">
        <v>79</v>
      </c>
      <c r="J45" s="31">
        <v>95</v>
      </c>
      <c r="K45" s="32">
        <v>1014</v>
      </c>
      <c r="L45" s="32">
        <v>1025</v>
      </c>
      <c r="M45" s="28">
        <v>5.5</v>
      </c>
    </row>
    <row r="46" spans="1:13" x14ac:dyDescent="0.2">
      <c r="A46" s="7">
        <v>43249</v>
      </c>
      <c r="B46" s="28">
        <v>0.40000000596046448</v>
      </c>
      <c r="C46" s="28">
        <v>0</v>
      </c>
      <c r="D46" s="7">
        <v>43126</v>
      </c>
      <c r="E46" s="25">
        <v>2</v>
      </c>
      <c r="F46" s="25">
        <v>8.5</v>
      </c>
      <c r="G46" s="30">
        <v>0</v>
      </c>
      <c r="H46" s="30">
        <v>22.319999694824219</v>
      </c>
      <c r="I46" s="31">
        <v>80</v>
      </c>
      <c r="J46" s="31">
        <v>94</v>
      </c>
      <c r="K46" s="32">
        <v>1011</v>
      </c>
      <c r="L46" s="32">
        <v>1020</v>
      </c>
      <c r="M46" s="28">
        <v>5</v>
      </c>
    </row>
    <row r="47" spans="1:13" x14ac:dyDescent="0.2">
      <c r="A47" s="7">
        <v>43250</v>
      </c>
      <c r="B47" s="28">
        <v>23</v>
      </c>
      <c r="C47" s="28">
        <v>101</v>
      </c>
      <c r="D47" s="7">
        <v>43127</v>
      </c>
      <c r="E47" s="25">
        <v>1.7000000476837158</v>
      </c>
      <c r="F47" s="25">
        <v>10.5</v>
      </c>
      <c r="G47" s="30">
        <v>0</v>
      </c>
      <c r="H47" s="30">
        <v>14.760000228881836</v>
      </c>
      <c r="I47" s="31">
        <v>53</v>
      </c>
      <c r="J47" s="31">
        <v>95</v>
      </c>
      <c r="K47" s="32">
        <v>1020</v>
      </c>
      <c r="L47" s="32">
        <v>1032</v>
      </c>
      <c r="M47" s="28">
        <v>4</v>
      </c>
    </row>
    <row r="48" spans="1:13" x14ac:dyDescent="0.2">
      <c r="A48" s="7">
        <v>43251</v>
      </c>
      <c r="B48" s="28">
        <v>0.20000000298023224</v>
      </c>
      <c r="C48" s="28">
        <v>0</v>
      </c>
      <c r="D48" s="7">
        <v>43128</v>
      </c>
      <c r="E48" s="25">
        <v>0.20000000298023224</v>
      </c>
      <c r="F48" s="25">
        <v>16.700000762939453</v>
      </c>
      <c r="G48" s="30">
        <v>0</v>
      </c>
      <c r="H48" s="30">
        <v>18.360000610351563</v>
      </c>
      <c r="I48" s="31">
        <v>44</v>
      </c>
      <c r="J48" s="31">
        <v>91</v>
      </c>
      <c r="K48" s="32">
        <v>1031</v>
      </c>
      <c r="L48" s="32">
        <v>1037</v>
      </c>
      <c r="M48" s="28">
        <v>6.8000001907348633</v>
      </c>
    </row>
    <row r="49" spans="1:13" x14ac:dyDescent="0.2">
      <c r="A49" s="7">
        <v>43252</v>
      </c>
      <c r="B49" s="28">
        <v>0.20000000298023224</v>
      </c>
      <c r="C49" s="28">
        <v>0</v>
      </c>
      <c r="D49" s="7">
        <v>43129</v>
      </c>
      <c r="E49" s="25">
        <v>-1.2999999523162842</v>
      </c>
      <c r="F49" s="25">
        <v>14.100000381469727</v>
      </c>
      <c r="G49" s="30">
        <v>0</v>
      </c>
      <c r="H49" s="30">
        <v>17.280000686645508</v>
      </c>
      <c r="I49" s="31">
        <v>51</v>
      </c>
      <c r="J49" s="31">
        <v>92</v>
      </c>
      <c r="K49" s="32">
        <v>1029</v>
      </c>
      <c r="L49" s="32">
        <v>1036</v>
      </c>
      <c r="M49" s="28">
        <v>4.3000001907348633</v>
      </c>
    </row>
    <row r="50" spans="1:13" x14ac:dyDescent="0.2">
      <c r="A50" s="7">
        <v>43256</v>
      </c>
      <c r="B50" s="28">
        <v>16.600000381469727</v>
      </c>
      <c r="C50" s="28">
        <v>67.400001525878906</v>
      </c>
      <c r="D50" s="7">
        <v>43130</v>
      </c>
      <c r="E50" s="25">
        <v>-1.2999999523162842</v>
      </c>
      <c r="F50" s="25">
        <v>14.600000381469727</v>
      </c>
      <c r="G50" s="30">
        <v>0</v>
      </c>
      <c r="H50" s="30">
        <v>26.639999389648437</v>
      </c>
      <c r="I50" s="31">
        <v>51</v>
      </c>
      <c r="J50" s="31">
        <v>92</v>
      </c>
      <c r="K50" s="32">
        <v>1025</v>
      </c>
      <c r="L50" s="32">
        <v>1031</v>
      </c>
      <c r="M50" s="28">
        <v>4.5</v>
      </c>
    </row>
    <row r="51" spans="1:13" x14ac:dyDescent="0.2">
      <c r="A51" s="7">
        <v>43257</v>
      </c>
      <c r="B51" s="28">
        <v>8.1999998092651367</v>
      </c>
      <c r="C51" s="28">
        <v>10.199999809265137</v>
      </c>
      <c r="D51" s="7">
        <v>43131</v>
      </c>
      <c r="E51" s="25">
        <v>-1.8999999761581421</v>
      </c>
      <c r="F51" s="25">
        <v>14.199999809265137</v>
      </c>
      <c r="G51" s="30">
        <v>0</v>
      </c>
      <c r="H51" s="30">
        <v>32.759998321533203</v>
      </c>
      <c r="I51" s="31">
        <v>40</v>
      </c>
      <c r="J51" s="31">
        <v>92</v>
      </c>
      <c r="K51" s="32">
        <v>1017</v>
      </c>
      <c r="L51" s="32">
        <v>1027</v>
      </c>
      <c r="M51" s="28">
        <v>4.3000001907348633</v>
      </c>
    </row>
    <row r="52" spans="1:13" x14ac:dyDescent="0.2">
      <c r="A52" s="7">
        <v>43258</v>
      </c>
      <c r="B52" s="28">
        <v>8.1999998092651367</v>
      </c>
      <c r="C52" s="28">
        <v>45.200000762939453</v>
      </c>
      <c r="D52" s="7">
        <v>43132</v>
      </c>
      <c r="E52" s="25">
        <v>-1.7999999523162842</v>
      </c>
      <c r="F52" s="25">
        <v>5.4000000953674316</v>
      </c>
      <c r="G52" s="30">
        <v>0</v>
      </c>
      <c r="H52" s="30">
        <v>18.360000610351563</v>
      </c>
      <c r="I52" s="31">
        <v>79</v>
      </c>
      <c r="J52" s="31">
        <v>91</v>
      </c>
      <c r="K52" s="32">
        <v>1005</v>
      </c>
      <c r="L52" s="32">
        <v>1017</v>
      </c>
      <c r="M52" s="28">
        <v>1.7999999523162842</v>
      </c>
    </row>
    <row r="53" spans="1:13" x14ac:dyDescent="0.2">
      <c r="A53" s="7">
        <v>43261</v>
      </c>
      <c r="B53" s="28">
        <v>4.5999999046325684</v>
      </c>
      <c r="C53" s="28">
        <v>11.199999809265137</v>
      </c>
      <c r="D53" s="7">
        <v>43133</v>
      </c>
      <c r="E53" s="25">
        <v>0</v>
      </c>
      <c r="F53" s="25">
        <v>9.1999998092651367</v>
      </c>
      <c r="G53" s="30">
        <v>0</v>
      </c>
      <c r="H53" s="30">
        <v>21.600000381469727</v>
      </c>
      <c r="I53" s="31">
        <v>21</v>
      </c>
      <c r="J53" s="31">
        <v>95</v>
      </c>
      <c r="K53" s="32">
        <v>1005</v>
      </c>
      <c r="L53" s="32">
        <v>1009</v>
      </c>
      <c r="M53" s="28">
        <v>3.7000000476837158</v>
      </c>
    </row>
    <row r="54" spans="1:13" x14ac:dyDescent="0.2">
      <c r="A54" s="7"/>
      <c r="B54" s="28"/>
      <c r="C54" s="28"/>
      <c r="D54" s="7">
        <v>43134</v>
      </c>
      <c r="E54" s="25">
        <v>-3.2999999523162842</v>
      </c>
      <c r="F54" s="25">
        <v>9.3000001907348633</v>
      </c>
      <c r="G54" s="30">
        <v>0</v>
      </c>
      <c r="H54" s="30">
        <v>44.639999389648438</v>
      </c>
      <c r="I54" s="31">
        <v>46</v>
      </c>
      <c r="J54" s="31">
        <v>83</v>
      </c>
      <c r="K54" s="32">
        <v>1008</v>
      </c>
      <c r="L54" s="32">
        <v>1013</v>
      </c>
      <c r="M54" s="28">
        <v>3</v>
      </c>
    </row>
    <row r="55" spans="1:13" x14ac:dyDescent="0.2">
      <c r="A55" s="7"/>
      <c r="B55" s="28"/>
      <c r="C55" s="28"/>
      <c r="D55" s="7">
        <v>43135</v>
      </c>
      <c r="E55" s="25">
        <v>0.80000001192092896</v>
      </c>
      <c r="F55" s="25">
        <v>4.6999998092651367</v>
      </c>
      <c r="G55" s="30">
        <v>0</v>
      </c>
      <c r="H55" s="30">
        <v>29.879999160766602</v>
      </c>
      <c r="I55" s="31">
        <v>79</v>
      </c>
      <c r="J55" s="31">
        <v>90</v>
      </c>
      <c r="K55" s="32">
        <v>1009</v>
      </c>
      <c r="L55" s="32">
        <v>1013</v>
      </c>
      <c r="M55" s="28">
        <v>2.7999999523162842</v>
      </c>
    </row>
    <row r="56" spans="1:13" x14ac:dyDescent="0.2">
      <c r="A56" s="7"/>
      <c r="B56" s="28"/>
      <c r="C56" s="28"/>
      <c r="D56" s="7">
        <v>43136</v>
      </c>
      <c r="E56" s="25">
        <v>2.5999999046325684</v>
      </c>
      <c r="F56" s="25">
        <v>6</v>
      </c>
      <c r="G56" s="30">
        <v>0</v>
      </c>
      <c r="H56" s="30">
        <v>28.799999237060547</v>
      </c>
      <c r="I56" s="31">
        <v>75</v>
      </c>
      <c r="J56" s="31">
        <v>88</v>
      </c>
      <c r="K56" s="32">
        <v>1007</v>
      </c>
      <c r="L56" s="32">
        <v>1010</v>
      </c>
      <c r="M56" s="28">
        <v>4.5</v>
      </c>
    </row>
    <row r="57" spans="1:13" x14ac:dyDescent="0.2">
      <c r="A57" s="7"/>
      <c r="B57" s="28"/>
      <c r="C57" s="28"/>
      <c r="D57" s="7">
        <v>43137</v>
      </c>
      <c r="E57" s="25">
        <v>2.4000000953674316</v>
      </c>
      <c r="F57" s="25">
        <v>9.5</v>
      </c>
      <c r="G57" s="30">
        <v>0</v>
      </c>
      <c r="H57" s="30">
        <v>28.440000534057617</v>
      </c>
      <c r="I57" s="31">
        <v>60</v>
      </c>
      <c r="J57" s="31">
        <v>91</v>
      </c>
      <c r="K57" s="32">
        <v>1005</v>
      </c>
      <c r="L57" s="32">
        <v>1009</v>
      </c>
      <c r="M57" s="28">
        <v>5.1999998092651367</v>
      </c>
    </row>
    <row r="58" spans="1:13" x14ac:dyDescent="0.2">
      <c r="A58" s="7"/>
      <c r="B58" s="28"/>
      <c r="C58" s="28"/>
      <c r="D58" s="7">
        <v>43138</v>
      </c>
      <c r="E58" s="25">
        <v>-2.7000000476837158</v>
      </c>
      <c r="F58" s="25">
        <v>6.9000000953674316</v>
      </c>
      <c r="G58" s="30">
        <v>0</v>
      </c>
      <c r="H58" s="30">
        <v>34.200000762939453</v>
      </c>
      <c r="I58" s="31">
        <v>47</v>
      </c>
      <c r="J58" s="31">
        <v>91</v>
      </c>
      <c r="K58" s="32">
        <v>1007</v>
      </c>
      <c r="L58" s="32">
        <v>1016</v>
      </c>
      <c r="M58" s="28">
        <v>1.3999999761581421</v>
      </c>
    </row>
    <row r="59" spans="1:13" x14ac:dyDescent="0.2">
      <c r="A59" s="7"/>
      <c r="B59" s="28"/>
      <c r="C59" s="28"/>
      <c r="D59" s="7">
        <v>43139</v>
      </c>
      <c r="E59" s="25">
        <v>-6.0999999046325684</v>
      </c>
      <c r="F59" s="25">
        <v>6.3000001907348633</v>
      </c>
      <c r="G59" s="30">
        <v>0</v>
      </c>
      <c r="H59" s="30">
        <v>13.319999694824219</v>
      </c>
      <c r="I59" s="31">
        <v>35</v>
      </c>
      <c r="J59" s="31">
        <v>84</v>
      </c>
      <c r="K59" s="32">
        <v>1015</v>
      </c>
      <c r="L59" s="32">
        <v>1019</v>
      </c>
      <c r="M59" s="28">
        <v>-1.2999999523162842</v>
      </c>
    </row>
    <row r="60" spans="1:13" x14ac:dyDescent="0.2">
      <c r="A60" s="7"/>
      <c r="B60" s="28"/>
      <c r="C60" s="28"/>
      <c r="D60" s="7">
        <v>43140</v>
      </c>
      <c r="E60" s="25">
        <v>-7.4000000953674316</v>
      </c>
      <c r="F60" s="25">
        <v>5.6999998092651367</v>
      </c>
      <c r="G60" s="30">
        <v>0</v>
      </c>
      <c r="H60" s="30">
        <v>29.159999847412109</v>
      </c>
      <c r="I60" s="31">
        <v>48</v>
      </c>
      <c r="J60" s="31">
        <v>86</v>
      </c>
      <c r="K60" s="32">
        <v>1014</v>
      </c>
      <c r="L60" s="32">
        <v>1019</v>
      </c>
      <c r="M60" s="28">
        <v>-1.2000000476837158</v>
      </c>
    </row>
    <row r="61" spans="1:13" x14ac:dyDescent="0.2">
      <c r="A61" s="7"/>
      <c r="B61" s="28"/>
      <c r="C61" s="28"/>
      <c r="D61" s="7">
        <v>43141</v>
      </c>
      <c r="E61" s="25">
        <v>-4.0999999046325684</v>
      </c>
      <c r="F61" s="25">
        <v>10.199999809265137</v>
      </c>
      <c r="G61" s="30">
        <v>0</v>
      </c>
      <c r="H61" s="30">
        <v>38.520000457763672</v>
      </c>
      <c r="I61" s="31">
        <v>16</v>
      </c>
      <c r="J61" s="31">
        <v>88</v>
      </c>
      <c r="K61" s="32">
        <v>1014</v>
      </c>
      <c r="L61" s="32">
        <v>1018</v>
      </c>
      <c r="M61" s="28">
        <v>2.2999999523162842</v>
      </c>
    </row>
    <row r="62" spans="1:13" x14ac:dyDescent="0.2">
      <c r="A62" s="7"/>
      <c r="B62" s="28"/>
      <c r="C62" s="28"/>
      <c r="D62" s="7">
        <v>43142</v>
      </c>
      <c r="E62" s="25">
        <v>-4.5999999046325684</v>
      </c>
      <c r="F62" s="25">
        <v>10.899999618530273</v>
      </c>
      <c r="G62" s="30">
        <v>0</v>
      </c>
      <c r="H62" s="30">
        <v>24.120000839233398</v>
      </c>
      <c r="I62" s="31">
        <v>43</v>
      </c>
      <c r="J62" s="31">
        <v>80</v>
      </c>
      <c r="K62" s="32">
        <v>1013</v>
      </c>
      <c r="L62" s="32">
        <v>1018</v>
      </c>
      <c r="M62" s="28">
        <v>2.7000000476837158</v>
      </c>
    </row>
    <row r="63" spans="1:13" x14ac:dyDescent="0.2">
      <c r="A63" s="7"/>
      <c r="B63" s="28"/>
      <c r="C63" s="28"/>
      <c r="D63" s="7">
        <v>43143</v>
      </c>
      <c r="E63" s="25">
        <v>0.60000002384185791</v>
      </c>
      <c r="F63" s="25">
        <v>8.3000001907348633</v>
      </c>
      <c r="G63" s="30">
        <v>0</v>
      </c>
      <c r="H63" s="30">
        <v>39.599998474121094</v>
      </c>
      <c r="I63" s="31">
        <v>53</v>
      </c>
      <c r="J63" s="31">
        <v>88</v>
      </c>
      <c r="K63" s="32">
        <v>1013</v>
      </c>
      <c r="L63" s="32">
        <v>1018</v>
      </c>
      <c r="M63" s="28">
        <v>4.4000000953674316</v>
      </c>
    </row>
    <row r="64" spans="1:13" x14ac:dyDescent="0.2">
      <c r="A64" s="7"/>
      <c r="B64" s="28"/>
      <c r="C64" s="28"/>
      <c r="D64" s="7">
        <v>43144</v>
      </c>
      <c r="E64" s="25">
        <v>-4.4000000953674316</v>
      </c>
      <c r="F64" s="25">
        <v>5.6999998092651367</v>
      </c>
      <c r="G64" s="30">
        <v>0</v>
      </c>
      <c r="H64" s="30">
        <v>50.040000915527344</v>
      </c>
      <c r="I64" s="31">
        <v>51</v>
      </c>
      <c r="J64" s="31">
        <v>87</v>
      </c>
      <c r="K64" s="32">
        <v>1011</v>
      </c>
      <c r="L64" s="32">
        <v>1019</v>
      </c>
      <c r="M64" s="28">
        <v>0.69999998807907104</v>
      </c>
    </row>
    <row r="65" spans="1:13" x14ac:dyDescent="0.2">
      <c r="A65" s="7"/>
      <c r="B65" s="28"/>
      <c r="C65" s="28"/>
      <c r="D65" s="7">
        <v>43145</v>
      </c>
      <c r="E65" s="25">
        <v>-4</v>
      </c>
      <c r="F65" s="25">
        <v>9.3999996185302734</v>
      </c>
      <c r="G65" s="30">
        <v>0</v>
      </c>
      <c r="H65" s="30">
        <v>18.719999313354492</v>
      </c>
      <c r="I65" s="31">
        <v>50</v>
      </c>
      <c r="J65" s="31">
        <v>89</v>
      </c>
      <c r="K65" s="32">
        <v>1013</v>
      </c>
      <c r="L65" s="32">
        <v>1018</v>
      </c>
      <c r="M65" s="28">
        <v>1.8999999761581421</v>
      </c>
    </row>
    <row r="66" spans="1:13" x14ac:dyDescent="0.2">
      <c r="A66" s="7"/>
      <c r="B66" s="28"/>
      <c r="C66" s="28"/>
      <c r="D66" s="7">
        <v>43146</v>
      </c>
      <c r="E66" s="25">
        <v>-0.60000002384185791</v>
      </c>
      <c r="F66" s="25">
        <v>18.5</v>
      </c>
      <c r="G66" s="30">
        <v>0</v>
      </c>
      <c r="H66" s="30">
        <v>17.639999389648437</v>
      </c>
      <c r="I66" s="31">
        <v>46</v>
      </c>
      <c r="J66" s="31">
        <v>91</v>
      </c>
      <c r="K66" s="32">
        <v>1017</v>
      </c>
      <c r="L66" s="32">
        <v>1024</v>
      </c>
      <c r="M66" s="28">
        <v>7.0999999046325684</v>
      </c>
    </row>
    <row r="67" spans="1:13" x14ac:dyDescent="0.2">
      <c r="A67" s="7"/>
      <c r="B67" s="28"/>
      <c r="C67" s="28"/>
      <c r="D67" s="7">
        <v>43147</v>
      </c>
      <c r="E67" s="25">
        <v>4.9000000953674316</v>
      </c>
      <c r="F67" s="25">
        <v>16.899999618530273</v>
      </c>
      <c r="G67" s="30">
        <v>0</v>
      </c>
      <c r="H67" s="30">
        <v>18.360000610351563</v>
      </c>
      <c r="I67" s="31">
        <v>60</v>
      </c>
      <c r="J67" s="31">
        <v>94</v>
      </c>
      <c r="K67" s="32">
        <v>1020</v>
      </c>
      <c r="L67" s="32">
        <v>1025</v>
      </c>
      <c r="M67" s="28">
        <v>9.6999998092651367</v>
      </c>
    </row>
    <row r="68" spans="1:13" x14ac:dyDescent="0.2">
      <c r="A68" s="7"/>
      <c r="B68" s="28"/>
      <c r="C68" s="28"/>
      <c r="D68" s="7">
        <v>43148</v>
      </c>
      <c r="E68" s="25">
        <v>3.4000000953674316</v>
      </c>
      <c r="F68" s="25">
        <v>12.899999618530273</v>
      </c>
      <c r="G68" s="30">
        <v>0</v>
      </c>
      <c r="H68" s="30">
        <v>25.559999465942383</v>
      </c>
      <c r="I68" s="31">
        <v>62</v>
      </c>
      <c r="J68" s="31">
        <v>96</v>
      </c>
      <c r="K68" s="32">
        <v>1018</v>
      </c>
      <c r="L68" s="32">
        <v>1022</v>
      </c>
      <c r="M68" s="28">
        <v>8.3999996185302734</v>
      </c>
    </row>
    <row r="69" spans="1:13" x14ac:dyDescent="0.2">
      <c r="A69" s="7"/>
      <c r="B69" s="28"/>
      <c r="C69" s="28"/>
      <c r="D69" s="7">
        <v>43149</v>
      </c>
      <c r="E69" s="25">
        <v>-1.3999999761581421</v>
      </c>
      <c r="F69" s="25">
        <v>10.699999809265137</v>
      </c>
      <c r="G69" s="30">
        <v>0</v>
      </c>
      <c r="H69" s="30">
        <v>26.639999389648437</v>
      </c>
      <c r="I69" s="31">
        <v>53</v>
      </c>
      <c r="J69" s="31">
        <v>94</v>
      </c>
      <c r="K69" s="32">
        <v>1017</v>
      </c>
      <c r="L69" s="32">
        <v>1022</v>
      </c>
      <c r="M69" s="28">
        <v>4.6999998092651367</v>
      </c>
    </row>
    <row r="70" spans="1:13" x14ac:dyDescent="0.2">
      <c r="A70" s="7"/>
      <c r="B70" s="28"/>
      <c r="C70" s="28"/>
      <c r="D70" s="7">
        <v>43150</v>
      </c>
      <c r="E70" s="25">
        <v>-0.60000002384185791</v>
      </c>
      <c r="F70" s="25">
        <v>12.5</v>
      </c>
      <c r="G70" s="30">
        <v>0</v>
      </c>
      <c r="H70" s="30">
        <v>21.959999084472656</v>
      </c>
      <c r="I70" s="31">
        <v>53</v>
      </c>
      <c r="J70" s="31">
        <v>91</v>
      </c>
      <c r="K70" s="32">
        <v>1013</v>
      </c>
      <c r="L70" s="32">
        <v>1018</v>
      </c>
      <c r="M70" s="28">
        <v>5.5999999046325684</v>
      </c>
    </row>
    <row r="71" spans="1:13" x14ac:dyDescent="0.2">
      <c r="A71" s="7"/>
      <c r="B71" s="28"/>
      <c r="C71" s="28"/>
      <c r="D71" s="7">
        <v>43151</v>
      </c>
      <c r="E71" s="25">
        <v>4.0999999046325684</v>
      </c>
      <c r="F71" s="25">
        <v>17.399999618530273</v>
      </c>
      <c r="G71" s="30">
        <v>0</v>
      </c>
      <c r="H71" s="30">
        <v>44.639999389648438</v>
      </c>
      <c r="I71" s="31">
        <v>29</v>
      </c>
      <c r="J71" s="31">
        <v>87</v>
      </c>
      <c r="K71" s="32">
        <v>1007</v>
      </c>
      <c r="L71" s="32">
        <v>1014</v>
      </c>
      <c r="M71" s="28">
        <v>9.8000001907348633</v>
      </c>
    </row>
    <row r="72" spans="1:13" x14ac:dyDescent="0.2">
      <c r="A72" s="7"/>
      <c r="B72" s="28"/>
      <c r="C72" s="28"/>
      <c r="D72" s="7">
        <v>43152</v>
      </c>
      <c r="E72" s="25">
        <v>-1.7999999523162842</v>
      </c>
      <c r="F72" s="25">
        <v>12.199999809265137</v>
      </c>
      <c r="G72" s="30">
        <v>0</v>
      </c>
      <c r="H72" s="30">
        <v>36.360000610351563</v>
      </c>
      <c r="I72" s="31">
        <v>16</v>
      </c>
      <c r="J72" s="31">
        <v>89</v>
      </c>
      <c r="K72" s="32">
        <v>1005</v>
      </c>
      <c r="L72" s="32">
        <v>1010</v>
      </c>
      <c r="M72" s="28">
        <v>5.5</v>
      </c>
    </row>
    <row r="73" spans="1:13" x14ac:dyDescent="0.2">
      <c r="A73" s="7"/>
      <c r="B73" s="28"/>
      <c r="C73" s="28"/>
      <c r="D73" s="7">
        <v>43153</v>
      </c>
      <c r="E73" s="25">
        <v>-6.1999998092651367</v>
      </c>
      <c r="F73" s="25">
        <v>8.8000001907348633</v>
      </c>
      <c r="G73" s="30">
        <v>0</v>
      </c>
      <c r="H73" s="30">
        <v>26.639999389648437</v>
      </c>
      <c r="I73" s="31">
        <v>37</v>
      </c>
      <c r="J73" s="31">
        <v>83</v>
      </c>
      <c r="K73" s="32">
        <v>1003</v>
      </c>
      <c r="L73" s="32">
        <v>1008</v>
      </c>
      <c r="M73" s="28">
        <v>0.80000001192092896</v>
      </c>
    </row>
    <row r="74" spans="1:13" x14ac:dyDescent="0.2">
      <c r="A74" s="7"/>
      <c r="B74" s="28"/>
      <c r="C74" s="28"/>
      <c r="D74" s="7">
        <v>43154</v>
      </c>
      <c r="E74" s="25">
        <v>-5.5</v>
      </c>
      <c r="F74" s="25">
        <v>9.1999998092651367</v>
      </c>
      <c r="G74" s="30">
        <v>0</v>
      </c>
      <c r="H74" s="30">
        <v>20.520000457763672</v>
      </c>
      <c r="I74" s="31">
        <v>34</v>
      </c>
      <c r="J74" s="31">
        <v>86</v>
      </c>
      <c r="K74" s="32">
        <v>1005</v>
      </c>
      <c r="L74" s="32">
        <v>1008</v>
      </c>
      <c r="M74" s="28">
        <v>0.69999998807907104</v>
      </c>
    </row>
    <row r="75" spans="1:13" x14ac:dyDescent="0.2">
      <c r="A75" s="7"/>
      <c r="B75" s="28"/>
      <c r="C75" s="28"/>
      <c r="D75" s="7">
        <v>43155</v>
      </c>
      <c r="E75" s="25">
        <v>-6</v>
      </c>
      <c r="F75" s="25">
        <v>11.899999618530273</v>
      </c>
      <c r="G75" s="30">
        <v>0</v>
      </c>
      <c r="H75" s="30">
        <v>21.600000381469727</v>
      </c>
      <c r="I75" s="31">
        <v>34</v>
      </c>
      <c r="J75" s="31">
        <v>83</v>
      </c>
      <c r="K75" s="32">
        <v>1005</v>
      </c>
      <c r="L75" s="32">
        <v>1010</v>
      </c>
      <c r="M75" s="28">
        <v>2</v>
      </c>
    </row>
    <row r="76" spans="1:13" x14ac:dyDescent="0.2">
      <c r="A76" s="7"/>
      <c r="B76" s="28"/>
      <c r="C76" s="28"/>
      <c r="D76" s="7">
        <v>43156</v>
      </c>
      <c r="E76" s="25">
        <v>-1.6000000238418579</v>
      </c>
      <c r="F76" s="25">
        <v>12.399999618530273</v>
      </c>
      <c r="G76" s="30">
        <v>0</v>
      </c>
      <c r="H76" s="30">
        <v>34.560001373291016</v>
      </c>
      <c r="I76" s="31">
        <v>39</v>
      </c>
      <c r="J76" s="31">
        <v>81</v>
      </c>
      <c r="K76" s="32">
        <v>1007</v>
      </c>
      <c r="L76" s="32">
        <v>1011</v>
      </c>
      <c r="M76" s="28">
        <v>4.6999998092651367</v>
      </c>
    </row>
    <row r="77" spans="1:13" x14ac:dyDescent="0.2">
      <c r="A77" s="7"/>
      <c r="B77" s="28"/>
      <c r="C77" s="28"/>
      <c r="D77" s="7">
        <v>43157</v>
      </c>
      <c r="E77" s="25">
        <v>-3.2000000476837158</v>
      </c>
      <c r="F77" s="25">
        <v>9.5</v>
      </c>
      <c r="G77" s="30">
        <v>0</v>
      </c>
      <c r="H77" s="30">
        <v>36.360000610351563</v>
      </c>
      <c r="I77" s="31">
        <v>48</v>
      </c>
      <c r="J77" s="31">
        <v>88</v>
      </c>
      <c r="K77" s="32">
        <v>1003</v>
      </c>
      <c r="L77" s="32">
        <v>1010</v>
      </c>
      <c r="M77" s="28">
        <v>2.7000000476837158</v>
      </c>
    </row>
    <row r="78" spans="1:13" x14ac:dyDescent="0.2">
      <c r="A78" s="7"/>
      <c r="B78" s="28"/>
      <c r="C78" s="28"/>
      <c r="D78" s="7">
        <v>43158</v>
      </c>
      <c r="E78" s="25">
        <v>-2.7999999523162842</v>
      </c>
      <c r="F78" s="25">
        <v>4.5999999046325684</v>
      </c>
      <c r="G78" s="30">
        <v>0</v>
      </c>
      <c r="H78" s="30">
        <v>33.840000152587891</v>
      </c>
      <c r="I78" s="31">
        <v>38</v>
      </c>
      <c r="J78" s="31">
        <v>91</v>
      </c>
      <c r="K78" s="32">
        <v>1005</v>
      </c>
      <c r="L78" s="32">
        <v>1009</v>
      </c>
      <c r="M78" s="28">
        <v>0.60000002384185791</v>
      </c>
    </row>
    <row r="79" spans="1:13" x14ac:dyDescent="0.2">
      <c r="A79" s="7"/>
      <c r="B79" s="28"/>
      <c r="C79" s="28"/>
      <c r="D79" s="7">
        <v>43159</v>
      </c>
      <c r="E79" s="25">
        <v>-1.5</v>
      </c>
      <c r="F79" s="25">
        <v>1.3999999761581421</v>
      </c>
      <c r="G79" s="30">
        <v>0</v>
      </c>
      <c r="H79" s="30">
        <v>17.639999389648437</v>
      </c>
      <c r="I79" s="31">
        <v>88</v>
      </c>
      <c r="J79" s="31">
        <v>95</v>
      </c>
      <c r="K79" s="32">
        <v>999</v>
      </c>
      <c r="L79" s="32">
        <v>1009</v>
      </c>
      <c r="M79" s="28">
        <v>0.10000000149011612</v>
      </c>
    </row>
    <row r="80" spans="1:13" x14ac:dyDescent="0.2">
      <c r="A80" s="7"/>
      <c r="B80" s="28"/>
      <c r="C80" s="28"/>
      <c r="D80" s="7">
        <v>43160</v>
      </c>
      <c r="E80" s="25">
        <v>1.2000000476837158</v>
      </c>
      <c r="F80" s="25">
        <v>10.199999809265137</v>
      </c>
      <c r="G80" s="30">
        <v>0</v>
      </c>
      <c r="H80" s="30">
        <v>16.559999465942383</v>
      </c>
      <c r="I80" s="31">
        <v>81</v>
      </c>
      <c r="J80" s="31">
        <v>96</v>
      </c>
      <c r="K80" s="32">
        <v>989</v>
      </c>
      <c r="L80" s="32">
        <v>999</v>
      </c>
      <c r="M80" s="28">
        <v>4.9000000953674316</v>
      </c>
    </row>
    <row r="81" spans="1:13" x14ac:dyDescent="0.2">
      <c r="A81" s="7"/>
      <c r="B81" s="28"/>
      <c r="C81" s="28"/>
      <c r="D81" s="7">
        <v>43161</v>
      </c>
      <c r="E81" s="25">
        <v>4.1999998092651367</v>
      </c>
      <c r="F81" s="25">
        <v>11.199999809265137</v>
      </c>
      <c r="G81" s="30">
        <v>0</v>
      </c>
      <c r="H81" s="30">
        <v>69.839996337890625</v>
      </c>
      <c r="I81" s="31">
        <v>33</v>
      </c>
      <c r="J81" s="31">
        <v>96</v>
      </c>
      <c r="K81" s="32">
        <v>989</v>
      </c>
      <c r="L81" s="32">
        <v>1003</v>
      </c>
      <c r="M81" s="28">
        <v>8</v>
      </c>
    </row>
    <row r="82" spans="1:13" x14ac:dyDescent="0.2">
      <c r="A82" s="7"/>
      <c r="B82" s="28"/>
      <c r="C82" s="28"/>
      <c r="D82" s="7">
        <v>43162</v>
      </c>
      <c r="E82" s="25">
        <v>3.7999999523162842</v>
      </c>
      <c r="F82" s="25">
        <v>15.100000381469727</v>
      </c>
      <c r="G82" s="30">
        <v>0</v>
      </c>
      <c r="H82" s="30">
        <v>58.680000305175781</v>
      </c>
      <c r="I82" s="31">
        <v>37</v>
      </c>
      <c r="J82" s="31">
        <v>96</v>
      </c>
      <c r="K82" s="32">
        <v>995</v>
      </c>
      <c r="L82" s="32">
        <v>1002</v>
      </c>
      <c r="M82" s="28">
        <v>9.1000003814697266</v>
      </c>
    </row>
    <row r="83" spans="1:13" x14ac:dyDescent="0.2">
      <c r="A83" s="7"/>
      <c r="B83" s="28"/>
      <c r="C83" s="28"/>
      <c r="D83" s="7">
        <v>43163</v>
      </c>
      <c r="E83" s="25">
        <v>1.8999999761581421</v>
      </c>
      <c r="F83" s="25">
        <v>14.300000190734863</v>
      </c>
      <c r="G83" s="30">
        <v>0</v>
      </c>
      <c r="H83" s="30">
        <v>25.200000762939453</v>
      </c>
      <c r="I83" s="31">
        <v>52</v>
      </c>
      <c r="J83" s="31">
        <v>91</v>
      </c>
      <c r="K83" s="32">
        <v>997</v>
      </c>
      <c r="L83" s="32">
        <v>1002</v>
      </c>
      <c r="M83" s="28">
        <v>7.5</v>
      </c>
    </row>
    <row r="84" spans="1:13" x14ac:dyDescent="0.2">
      <c r="A84" s="7"/>
      <c r="B84" s="28"/>
      <c r="C84" s="28"/>
      <c r="D84" s="7">
        <v>43164</v>
      </c>
      <c r="E84" s="25">
        <v>0.80000001192092896</v>
      </c>
      <c r="F84" s="25">
        <v>10.399999618530273</v>
      </c>
      <c r="G84" s="30">
        <v>0</v>
      </c>
      <c r="H84" s="30">
        <v>29.520000457763672</v>
      </c>
      <c r="I84" s="31">
        <v>63</v>
      </c>
      <c r="J84" s="31">
        <v>96</v>
      </c>
      <c r="K84" s="32">
        <v>991</v>
      </c>
      <c r="L84" s="32">
        <v>1000</v>
      </c>
      <c r="M84" s="28">
        <v>5.0999999046325684</v>
      </c>
    </row>
    <row r="85" spans="1:13" x14ac:dyDescent="0.2">
      <c r="A85" s="7"/>
      <c r="B85" s="28"/>
      <c r="C85" s="28"/>
      <c r="D85" s="7">
        <v>43165</v>
      </c>
      <c r="E85" s="25">
        <v>1</v>
      </c>
      <c r="F85" s="25">
        <v>13.199999809265137</v>
      </c>
      <c r="G85" s="30">
        <v>0</v>
      </c>
      <c r="H85" s="30">
        <v>48.959999084472656</v>
      </c>
      <c r="I85" s="31">
        <v>45</v>
      </c>
      <c r="J85" s="31">
        <v>95</v>
      </c>
      <c r="K85" s="32">
        <v>993</v>
      </c>
      <c r="L85" s="32">
        <v>1001</v>
      </c>
      <c r="M85" s="28">
        <v>7.1999998092651367</v>
      </c>
    </row>
    <row r="86" spans="1:13" x14ac:dyDescent="0.2">
      <c r="A86" s="7"/>
      <c r="B86" s="28"/>
      <c r="C86" s="28"/>
      <c r="D86" s="7">
        <v>43166</v>
      </c>
      <c r="E86" s="25">
        <v>-0.5</v>
      </c>
      <c r="F86" s="25">
        <v>13.100000381469727</v>
      </c>
      <c r="G86" s="30">
        <v>0</v>
      </c>
      <c r="H86" s="30">
        <v>45</v>
      </c>
      <c r="I86" s="31">
        <v>41</v>
      </c>
      <c r="J86" s="31">
        <v>94</v>
      </c>
      <c r="K86" s="32">
        <v>1001</v>
      </c>
      <c r="L86" s="32">
        <v>1012</v>
      </c>
      <c r="M86" s="28">
        <v>5.5</v>
      </c>
    </row>
    <row r="87" spans="1:13" x14ac:dyDescent="0.2">
      <c r="A87" s="7"/>
      <c r="B87" s="28"/>
      <c r="C87" s="28"/>
      <c r="D87" s="7">
        <v>43167</v>
      </c>
      <c r="E87" s="25">
        <v>-0.69999998807907104</v>
      </c>
      <c r="F87" s="25">
        <v>13.300000190734863</v>
      </c>
      <c r="G87" s="30">
        <v>0</v>
      </c>
      <c r="H87" s="30">
        <v>30.239999771118164</v>
      </c>
      <c r="I87" s="31">
        <v>47</v>
      </c>
      <c r="J87" s="31">
        <v>88</v>
      </c>
      <c r="K87" s="32">
        <v>1007</v>
      </c>
      <c r="L87" s="32">
        <v>1013</v>
      </c>
      <c r="M87" s="28">
        <v>5.9000000953674316</v>
      </c>
    </row>
    <row r="88" spans="1:13" x14ac:dyDescent="0.2">
      <c r="A88" s="7"/>
      <c r="B88" s="28"/>
      <c r="C88" s="28"/>
      <c r="D88" s="7">
        <v>43168</v>
      </c>
      <c r="E88" s="25">
        <v>-0.60000002384185791</v>
      </c>
      <c r="F88" s="25">
        <v>19.100000381469727</v>
      </c>
      <c r="G88" s="30">
        <v>0</v>
      </c>
      <c r="H88" s="30">
        <v>32.040000915527344</v>
      </c>
      <c r="I88" s="31">
        <v>42</v>
      </c>
      <c r="J88" s="31">
        <v>92</v>
      </c>
      <c r="K88" s="32">
        <v>1009</v>
      </c>
      <c r="L88" s="32">
        <v>1013</v>
      </c>
      <c r="M88" s="28">
        <v>9.3999996185302734</v>
      </c>
    </row>
    <row r="89" spans="1:13" x14ac:dyDescent="0.2">
      <c r="A89" s="7"/>
      <c r="B89" s="28"/>
      <c r="C89" s="28"/>
      <c r="D89" s="7">
        <v>43169</v>
      </c>
      <c r="E89" s="25">
        <v>6.5</v>
      </c>
      <c r="F89" s="25">
        <v>21.299999237060547</v>
      </c>
      <c r="G89" s="30">
        <v>0</v>
      </c>
      <c r="H89" s="30">
        <v>42.479999542236328</v>
      </c>
      <c r="I89" s="31">
        <v>38</v>
      </c>
      <c r="J89" s="31">
        <v>97</v>
      </c>
      <c r="K89" s="32">
        <v>1003</v>
      </c>
      <c r="L89" s="32">
        <v>1010</v>
      </c>
      <c r="M89" s="28">
        <v>12.199999809265137</v>
      </c>
    </row>
    <row r="90" spans="1:13" x14ac:dyDescent="0.2">
      <c r="A90" s="7"/>
      <c r="B90" s="28"/>
      <c r="C90" s="28"/>
      <c r="D90" s="7">
        <v>43170</v>
      </c>
      <c r="E90" s="25">
        <v>4.5999999046325684</v>
      </c>
      <c r="F90" s="25">
        <v>14.899999618530273</v>
      </c>
      <c r="G90" s="30">
        <v>0</v>
      </c>
      <c r="H90" s="30">
        <v>55.439998626708984</v>
      </c>
      <c r="I90" s="31">
        <v>41</v>
      </c>
      <c r="J90" s="31">
        <v>97</v>
      </c>
      <c r="K90" s="32">
        <v>999</v>
      </c>
      <c r="L90" s="32">
        <v>1005</v>
      </c>
      <c r="M90" s="28">
        <v>10.100000381469727</v>
      </c>
    </row>
    <row r="91" spans="1:13" x14ac:dyDescent="0.2">
      <c r="A91" s="7"/>
      <c r="B91" s="28"/>
      <c r="C91" s="28"/>
      <c r="D91" s="7">
        <v>43171</v>
      </c>
      <c r="E91" s="25">
        <v>3</v>
      </c>
      <c r="F91" s="25">
        <v>15.300000190734863</v>
      </c>
      <c r="G91" s="30">
        <v>0</v>
      </c>
      <c r="H91" s="30">
        <v>51.840000152587891</v>
      </c>
      <c r="I91" s="31">
        <v>35</v>
      </c>
      <c r="J91" s="31">
        <v>79</v>
      </c>
      <c r="K91" s="32">
        <v>1002</v>
      </c>
      <c r="L91" s="32">
        <v>1014</v>
      </c>
      <c r="M91" s="28">
        <v>10</v>
      </c>
    </row>
    <row r="92" spans="1:13" x14ac:dyDescent="0.2">
      <c r="A92" s="7"/>
      <c r="B92" s="28"/>
      <c r="C92" s="28"/>
      <c r="D92" s="7">
        <v>43172</v>
      </c>
      <c r="E92" s="25">
        <v>0.30000001192092896</v>
      </c>
      <c r="F92" s="25">
        <v>12.899999618530273</v>
      </c>
      <c r="G92" s="30">
        <v>0</v>
      </c>
      <c r="H92" s="30">
        <v>33.840000152587891</v>
      </c>
      <c r="I92" s="31">
        <v>48</v>
      </c>
      <c r="J92" s="31">
        <v>86</v>
      </c>
      <c r="K92" s="32">
        <v>1013</v>
      </c>
      <c r="L92" s="32">
        <v>1016</v>
      </c>
      <c r="M92" s="28">
        <v>6.0999999046325684</v>
      </c>
    </row>
    <row r="93" spans="1:13" x14ac:dyDescent="0.2">
      <c r="A93" s="7"/>
      <c r="B93" s="28"/>
      <c r="C93" s="28"/>
      <c r="D93" s="7">
        <v>43173</v>
      </c>
      <c r="E93" s="25">
        <v>-1</v>
      </c>
      <c r="F93" s="25">
        <v>16.299999237060547</v>
      </c>
      <c r="G93" s="30">
        <v>0</v>
      </c>
      <c r="H93" s="30">
        <v>30.239999771118164</v>
      </c>
      <c r="I93" s="31">
        <v>42</v>
      </c>
      <c r="J93" s="31">
        <v>92</v>
      </c>
      <c r="K93" s="32">
        <v>1002</v>
      </c>
      <c r="L93" s="32">
        <v>1016</v>
      </c>
      <c r="M93" s="28">
        <v>8</v>
      </c>
    </row>
    <row r="94" spans="1:13" x14ac:dyDescent="0.2">
      <c r="A94" s="7"/>
      <c r="B94" s="28"/>
      <c r="C94" s="28"/>
      <c r="D94" s="7">
        <v>43174</v>
      </c>
      <c r="E94" s="25">
        <v>4.1999998092651367</v>
      </c>
      <c r="F94" s="25">
        <v>14.5</v>
      </c>
      <c r="G94" s="30">
        <v>0</v>
      </c>
      <c r="H94" s="30">
        <v>46.799999237060547</v>
      </c>
      <c r="I94" s="31">
        <v>42</v>
      </c>
      <c r="J94" s="31">
        <v>95</v>
      </c>
      <c r="K94" s="32">
        <v>998</v>
      </c>
      <c r="L94" s="32">
        <v>1004</v>
      </c>
      <c r="M94" s="28">
        <v>10</v>
      </c>
    </row>
    <row r="95" spans="1:13" x14ac:dyDescent="0.2">
      <c r="A95" s="7"/>
      <c r="B95" s="28"/>
      <c r="C95" s="28"/>
      <c r="D95" s="7">
        <v>43175</v>
      </c>
      <c r="E95" s="25">
        <v>0</v>
      </c>
      <c r="F95" s="25">
        <v>14</v>
      </c>
      <c r="G95" s="30">
        <v>0</v>
      </c>
      <c r="H95" s="30">
        <v>43.560001373291016</v>
      </c>
      <c r="I95" s="31">
        <v>37</v>
      </c>
      <c r="J95" s="31">
        <v>92</v>
      </c>
      <c r="K95" s="32">
        <v>1001</v>
      </c>
      <c r="L95" s="32">
        <v>1005</v>
      </c>
      <c r="M95" s="28">
        <v>6.5</v>
      </c>
    </row>
    <row r="96" spans="1:13" x14ac:dyDescent="0.2">
      <c r="A96" s="7"/>
      <c r="B96" s="28"/>
      <c r="C96" s="28"/>
      <c r="D96" s="7">
        <v>43176</v>
      </c>
      <c r="E96" s="25">
        <v>-1.6000000238418579</v>
      </c>
      <c r="F96" s="25">
        <v>10</v>
      </c>
      <c r="G96" s="30">
        <v>0</v>
      </c>
      <c r="H96" s="30">
        <v>36.720001220703125</v>
      </c>
      <c r="I96" s="31">
        <v>49</v>
      </c>
      <c r="J96" s="31">
        <v>90</v>
      </c>
      <c r="K96" s="32">
        <v>997</v>
      </c>
      <c r="L96" s="32">
        <v>1004</v>
      </c>
      <c r="M96" s="28">
        <v>4.0999999046325684</v>
      </c>
    </row>
    <row r="97" spans="1:13" x14ac:dyDescent="0.2">
      <c r="A97" s="7"/>
      <c r="B97" s="28"/>
      <c r="C97" s="28"/>
      <c r="D97" s="7">
        <v>43177</v>
      </c>
      <c r="E97" s="25">
        <v>0.30000001192092896</v>
      </c>
      <c r="F97" s="25">
        <v>12.699999809265137</v>
      </c>
      <c r="G97" s="30">
        <v>0</v>
      </c>
      <c r="H97" s="30">
        <v>42.840000152587891</v>
      </c>
      <c r="I97" s="31">
        <v>37</v>
      </c>
      <c r="J97" s="31">
        <v>83</v>
      </c>
      <c r="K97" s="32">
        <v>997</v>
      </c>
      <c r="L97" s="32">
        <v>1006</v>
      </c>
      <c r="M97" s="28">
        <v>5.8000001907348633</v>
      </c>
    </row>
    <row r="98" spans="1:13" x14ac:dyDescent="0.2">
      <c r="A98" s="7"/>
      <c r="B98" s="28"/>
      <c r="C98" s="28"/>
      <c r="D98" s="7">
        <v>43178</v>
      </c>
      <c r="E98" s="25">
        <v>-3</v>
      </c>
      <c r="F98" s="25">
        <v>10.800000190734863</v>
      </c>
      <c r="G98" s="30">
        <v>0</v>
      </c>
      <c r="H98" s="30">
        <v>48.240001678466797</v>
      </c>
      <c r="I98" s="31">
        <v>47</v>
      </c>
      <c r="J98" s="31">
        <v>88</v>
      </c>
      <c r="K98" s="32">
        <v>1001</v>
      </c>
      <c r="L98" s="32">
        <v>1007</v>
      </c>
      <c r="M98" s="28">
        <v>3.7000000476837158</v>
      </c>
    </row>
    <row r="99" spans="1:13" x14ac:dyDescent="0.2">
      <c r="A99" s="7"/>
      <c r="B99" s="28"/>
      <c r="C99" s="28"/>
      <c r="D99" s="7">
        <v>43179</v>
      </c>
      <c r="E99" s="25">
        <v>-0.89999997615814209</v>
      </c>
      <c r="F99" s="25">
        <v>13.5</v>
      </c>
      <c r="G99" s="30">
        <v>0</v>
      </c>
      <c r="H99" s="30">
        <v>45.360000610351562</v>
      </c>
      <c r="I99" s="31">
        <v>19</v>
      </c>
      <c r="J99" s="31">
        <v>94</v>
      </c>
      <c r="K99" s="32">
        <v>1000</v>
      </c>
      <c r="L99" s="32">
        <v>1014</v>
      </c>
      <c r="M99" s="28">
        <v>5.0999999046325684</v>
      </c>
    </row>
    <row r="100" spans="1:13" x14ac:dyDescent="0.2">
      <c r="A100" s="7"/>
      <c r="B100" s="28"/>
      <c r="C100" s="28"/>
      <c r="D100" s="7">
        <v>43180</v>
      </c>
      <c r="E100" s="25">
        <v>-2.9000000953674316</v>
      </c>
      <c r="F100" s="25">
        <v>11.5</v>
      </c>
      <c r="G100" s="30">
        <v>0</v>
      </c>
      <c r="H100" s="30">
        <v>50.040000915527344</v>
      </c>
      <c r="I100" s="31">
        <v>12</v>
      </c>
      <c r="J100" s="31">
        <v>73</v>
      </c>
      <c r="K100" s="32">
        <v>1013</v>
      </c>
      <c r="L100" s="32">
        <v>1020</v>
      </c>
      <c r="M100" s="28">
        <v>3.9000000953674316</v>
      </c>
    </row>
    <row r="101" spans="1:13" x14ac:dyDescent="0.2">
      <c r="A101" s="7"/>
      <c r="B101" s="107"/>
      <c r="C101" s="28"/>
      <c r="D101" s="7">
        <v>43181</v>
      </c>
      <c r="E101" s="25">
        <v>-5.5</v>
      </c>
      <c r="F101" s="25">
        <v>13.699999809265137</v>
      </c>
      <c r="G101" s="30">
        <v>0</v>
      </c>
      <c r="H101" s="30">
        <v>44.279998779296875</v>
      </c>
      <c r="I101" s="31">
        <v>21</v>
      </c>
      <c r="J101" s="31">
        <v>76</v>
      </c>
      <c r="K101" s="32">
        <v>1013</v>
      </c>
      <c r="L101" s="32">
        <v>1020</v>
      </c>
      <c r="M101" s="28">
        <v>4</v>
      </c>
    </row>
    <row r="102" spans="1:13" x14ac:dyDescent="0.2">
      <c r="A102" s="7"/>
      <c r="B102" s="107"/>
      <c r="C102" s="28"/>
      <c r="D102" s="7">
        <v>43182</v>
      </c>
      <c r="E102" s="25">
        <v>-2</v>
      </c>
      <c r="F102" s="25">
        <v>16.100000381469727</v>
      </c>
      <c r="G102" s="30">
        <v>0</v>
      </c>
      <c r="H102" s="30">
        <v>28.799999237060547</v>
      </c>
      <c r="I102" s="31">
        <v>31</v>
      </c>
      <c r="J102" s="31">
        <v>79</v>
      </c>
      <c r="K102" s="32">
        <v>1001</v>
      </c>
      <c r="L102" s="32">
        <v>1014</v>
      </c>
      <c r="M102" s="28">
        <v>6.3000001907348633</v>
      </c>
    </row>
    <row r="103" spans="1:13" x14ac:dyDescent="0.2">
      <c r="A103" s="7"/>
      <c r="B103" s="107"/>
      <c r="C103" s="28"/>
      <c r="D103" s="7">
        <v>43183</v>
      </c>
      <c r="E103" s="25">
        <v>5.0999999046325684</v>
      </c>
      <c r="F103" s="25">
        <v>6.8000001907348633</v>
      </c>
      <c r="G103" s="30">
        <v>0</v>
      </c>
      <c r="H103" s="30">
        <v>28.799999237060547</v>
      </c>
      <c r="I103" s="31">
        <v>75</v>
      </c>
      <c r="J103" s="31">
        <v>95</v>
      </c>
      <c r="K103" s="32">
        <v>995</v>
      </c>
      <c r="L103" s="32">
        <v>1002</v>
      </c>
      <c r="M103" s="28">
        <v>5.6999998092651367</v>
      </c>
    </row>
    <row r="104" spans="1:13" x14ac:dyDescent="0.2">
      <c r="A104" s="7"/>
      <c r="B104" s="107"/>
      <c r="C104" s="28"/>
      <c r="D104" s="7">
        <v>43184</v>
      </c>
      <c r="E104" s="25">
        <v>3.0999999046325684</v>
      </c>
      <c r="F104" s="25">
        <v>10.699999809265137</v>
      </c>
      <c r="G104" s="30">
        <v>0</v>
      </c>
      <c r="H104" s="30">
        <v>20.159999847412109</v>
      </c>
      <c r="I104" s="31">
        <v>55</v>
      </c>
      <c r="J104" s="31">
        <v>95</v>
      </c>
      <c r="K104" s="32">
        <v>1001</v>
      </c>
      <c r="L104" s="32">
        <v>1012</v>
      </c>
      <c r="M104" s="28">
        <v>6.5999999046325684</v>
      </c>
    </row>
    <row r="105" spans="1:13" x14ac:dyDescent="0.2">
      <c r="A105" s="7"/>
      <c r="B105" s="107"/>
      <c r="C105" s="28"/>
      <c r="D105" s="7">
        <v>43185</v>
      </c>
      <c r="E105" s="25">
        <v>0.10000000149011612</v>
      </c>
      <c r="F105" s="25">
        <v>15.399999618530273</v>
      </c>
      <c r="G105" s="30">
        <v>0</v>
      </c>
      <c r="H105" s="30">
        <v>34.560001373291016</v>
      </c>
      <c r="I105" s="31">
        <v>46</v>
      </c>
      <c r="J105" s="31">
        <v>97</v>
      </c>
      <c r="K105" s="32">
        <v>1012</v>
      </c>
      <c r="L105" s="32">
        <v>1019</v>
      </c>
      <c r="M105" s="28">
        <v>6.5999999046325684</v>
      </c>
    </row>
    <row r="106" spans="1:13" x14ac:dyDescent="0.2">
      <c r="A106" s="7"/>
      <c r="B106" s="107"/>
      <c r="C106" s="28"/>
      <c r="D106" s="7">
        <v>43186</v>
      </c>
      <c r="E106" s="25">
        <v>-1</v>
      </c>
      <c r="F106" s="25">
        <v>17</v>
      </c>
      <c r="G106" s="30">
        <v>0</v>
      </c>
      <c r="H106" s="30">
        <v>32.400001525878906</v>
      </c>
      <c r="I106" s="31">
        <v>45</v>
      </c>
      <c r="J106" s="31">
        <v>89</v>
      </c>
      <c r="K106" s="32">
        <v>1017</v>
      </c>
      <c r="L106" s="32">
        <v>1020</v>
      </c>
      <c r="M106" s="28">
        <v>8.1000003814697266</v>
      </c>
    </row>
    <row r="107" spans="1:13" x14ac:dyDescent="0.2">
      <c r="A107" s="7"/>
      <c r="B107" s="107"/>
      <c r="C107" s="28"/>
      <c r="D107" s="7">
        <v>43187</v>
      </c>
      <c r="E107" s="25">
        <v>2.4000000953674316</v>
      </c>
      <c r="F107" s="25">
        <v>20.200000762939453</v>
      </c>
      <c r="G107" s="30">
        <v>0</v>
      </c>
      <c r="H107" s="30">
        <v>39.959999084472656</v>
      </c>
      <c r="I107" s="31">
        <v>26</v>
      </c>
      <c r="J107" s="31">
        <v>95</v>
      </c>
      <c r="K107" s="32">
        <v>1010</v>
      </c>
      <c r="L107" s="32">
        <v>1019</v>
      </c>
      <c r="M107" s="28">
        <v>11.5</v>
      </c>
    </row>
    <row r="108" spans="1:13" x14ac:dyDescent="0.2">
      <c r="A108" s="7"/>
      <c r="B108" s="107"/>
      <c r="C108" s="28"/>
      <c r="D108" s="7">
        <v>43188</v>
      </c>
      <c r="E108" s="25">
        <v>5.3000001907348633</v>
      </c>
      <c r="F108" s="25">
        <v>16.799999237060547</v>
      </c>
      <c r="G108" s="30">
        <v>0</v>
      </c>
      <c r="H108" s="30">
        <v>47.520000457763672</v>
      </c>
      <c r="I108" s="31">
        <v>31</v>
      </c>
      <c r="J108" s="31">
        <v>86</v>
      </c>
      <c r="K108" s="32">
        <v>1007</v>
      </c>
      <c r="L108" s="32">
        <v>1013</v>
      </c>
      <c r="M108" s="28">
        <v>10.699999809265137</v>
      </c>
    </row>
    <row r="109" spans="1:13" x14ac:dyDescent="0.2">
      <c r="A109" s="7"/>
      <c r="B109" s="107"/>
      <c r="C109" s="28"/>
      <c r="D109" s="7">
        <v>43189</v>
      </c>
      <c r="E109" s="25">
        <v>2</v>
      </c>
      <c r="F109" s="25">
        <v>14.199999809265137</v>
      </c>
      <c r="G109" s="30">
        <v>0</v>
      </c>
      <c r="H109" s="30">
        <v>48.599998474121094</v>
      </c>
      <c r="I109" s="31">
        <v>30</v>
      </c>
      <c r="J109" s="31">
        <v>92</v>
      </c>
      <c r="K109" s="32">
        <v>1001</v>
      </c>
      <c r="L109" s="32">
        <v>1009</v>
      </c>
      <c r="M109" s="28">
        <v>9.3999996185302734</v>
      </c>
    </row>
    <row r="110" spans="1:13" x14ac:dyDescent="0.2">
      <c r="A110" s="7"/>
      <c r="B110" s="107"/>
      <c r="C110" s="28"/>
      <c r="D110" s="7">
        <v>43190</v>
      </c>
      <c r="E110" s="25">
        <v>0</v>
      </c>
      <c r="F110" s="25">
        <v>14.199999809265137</v>
      </c>
      <c r="G110" s="30">
        <v>0</v>
      </c>
      <c r="H110" s="30">
        <v>56.880001068115234</v>
      </c>
      <c r="I110" s="31">
        <v>22</v>
      </c>
      <c r="J110" s="31">
        <v>80</v>
      </c>
      <c r="K110" s="32">
        <v>999</v>
      </c>
      <c r="L110" s="32">
        <v>1014</v>
      </c>
      <c r="M110" s="28">
        <v>7.0999999046325684</v>
      </c>
    </row>
    <row r="111" spans="1:13" x14ac:dyDescent="0.2">
      <c r="A111" s="7"/>
      <c r="B111" s="107"/>
      <c r="C111" s="28"/>
      <c r="D111" s="7">
        <v>43191</v>
      </c>
      <c r="E111" s="25">
        <v>-3</v>
      </c>
      <c r="F111" s="25">
        <v>15.899999618530273</v>
      </c>
      <c r="G111" s="30">
        <v>0</v>
      </c>
      <c r="H111" s="30">
        <v>25.920000076293945</v>
      </c>
      <c r="I111" s="31">
        <v>24</v>
      </c>
      <c r="J111" s="31">
        <v>81</v>
      </c>
      <c r="K111" s="32">
        <v>1013</v>
      </c>
      <c r="L111" s="32">
        <v>1019</v>
      </c>
      <c r="M111" s="28">
        <v>6.4000000953674316</v>
      </c>
    </row>
    <row r="112" spans="1:13" x14ac:dyDescent="0.2">
      <c r="A112" s="7"/>
      <c r="B112" s="107"/>
      <c r="C112" s="28"/>
      <c r="D112" s="7">
        <v>43192</v>
      </c>
      <c r="E112" s="25">
        <v>1.3999999761581421</v>
      </c>
      <c r="F112" s="25">
        <v>17.5</v>
      </c>
      <c r="G112" s="30">
        <v>0</v>
      </c>
      <c r="H112" s="30">
        <v>21.959999084472656</v>
      </c>
      <c r="I112" s="31">
        <v>27</v>
      </c>
      <c r="J112" s="31">
        <v>89</v>
      </c>
      <c r="K112" s="32">
        <v>1008</v>
      </c>
      <c r="L112" s="32">
        <v>1016</v>
      </c>
      <c r="M112" s="28">
        <v>9.5</v>
      </c>
    </row>
    <row r="113" spans="1:13" x14ac:dyDescent="0.2">
      <c r="A113" s="7"/>
      <c r="B113" s="107"/>
      <c r="C113" s="28"/>
      <c r="D113" s="7">
        <v>43193</v>
      </c>
      <c r="E113" s="25">
        <v>2.4000000953674316</v>
      </c>
      <c r="F113" s="25">
        <v>20.100000381469727</v>
      </c>
      <c r="G113" s="30">
        <v>0</v>
      </c>
      <c r="H113" s="30">
        <v>35.639999389648438</v>
      </c>
      <c r="I113" s="31">
        <v>31</v>
      </c>
      <c r="J113" s="31">
        <v>89</v>
      </c>
      <c r="K113" s="32">
        <v>1006</v>
      </c>
      <c r="L113" s="32">
        <v>1010</v>
      </c>
      <c r="M113" s="28">
        <v>11.100000381469727</v>
      </c>
    </row>
    <row r="114" spans="1:13" x14ac:dyDescent="0.2">
      <c r="A114" s="7"/>
      <c r="B114" s="107"/>
      <c r="C114" s="28"/>
      <c r="D114" s="7">
        <v>43194</v>
      </c>
      <c r="E114" s="25">
        <v>4.5</v>
      </c>
      <c r="F114" s="25">
        <v>17.600000381469727</v>
      </c>
      <c r="G114" s="30">
        <v>0</v>
      </c>
      <c r="H114" s="30">
        <v>57.599998474121094</v>
      </c>
      <c r="I114" s="31">
        <v>33</v>
      </c>
      <c r="J114" s="31">
        <v>92</v>
      </c>
      <c r="K114" s="32">
        <v>1008</v>
      </c>
      <c r="L114" s="32">
        <v>1015</v>
      </c>
      <c r="M114" s="28">
        <v>11.5</v>
      </c>
    </row>
    <row r="115" spans="1:13" x14ac:dyDescent="0.2">
      <c r="A115" s="7"/>
      <c r="B115" s="107"/>
      <c r="C115" s="28"/>
      <c r="D115" s="7">
        <v>43195</v>
      </c>
      <c r="E115" s="25">
        <v>1.7999999523162842</v>
      </c>
      <c r="F115" s="25">
        <v>19.100000381469727</v>
      </c>
      <c r="G115" s="30">
        <v>0</v>
      </c>
      <c r="H115" s="30">
        <v>27.719999313354492</v>
      </c>
      <c r="I115" s="31">
        <v>26</v>
      </c>
      <c r="J115" s="31">
        <v>86</v>
      </c>
      <c r="K115" s="32">
        <v>1015</v>
      </c>
      <c r="L115" s="32">
        <v>1020</v>
      </c>
      <c r="M115" s="28">
        <v>10.899999618530273</v>
      </c>
    </row>
    <row r="116" spans="1:13" x14ac:dyDescent="0.2">
      <c r="A116" s="7"/>
      <c r="B116" s="107"/>
      <c r="C116" s="28"/>
      <c r="D116" s="7">
        <v>43196</v>
      </c>
      <c r="E116" s="25">
        <v>0.89999997615814209</v>
      </c>
      <c r="F116" s="25">
        <v>19</v>
      </c>
      <c r="G116" s="30">
        <v>0</v>
      </c>
      <c r="H116" s="30">
        <v>29.520000457763672</v>
      </c>
      <c r="I116" s="31">
        <v>34</v>
      </c>
      <c r="J116" s="31">
        <v>94</v>
      </c>
      <c r="K116" s="32">
        <v>1013</v>
      </c>
      <c r="L116" s="32">
        <v>1018</v>
      </c>
      <c r="M116" s="28">
        <v>9.8000001907348633</v>
      </c>
    </row>
    <row r="117" spans="1:13" x14ac:dyDescent="0.2">
      <c r="A117" s="7"/>
      <c r="B117" s="107"/>
      <c r="C117" s="28"/>
      <c r="D117" s="7">
        <v>43197</v>
      </c>
      <c r="E117" s="25">
        <v>7.0999999046325684</v>
      </c>
      <c r="F117" s="25">
        <v>18.899999618530273</v>
      </c>
      <c r="G117" s="30">
        <v>0</v>
      </c>
      <c r="H117" s="30">
        <v>45.360000610351562</v>
      </c>
      <c r="I117" s="31">
        <v>35</v>
      </c>
      <c r="J117" s="31">
        <v>94</v>
      </c>
      <c r="K117" s="32">
        <v>1008</v>
      </c>
      <c r="L117" s="32">
        <v>1014</v>
      </c>
      <c r="M117" s="28">
        <v>13.100000381469727</v>
      </c>
    </row>
    <row r="118" spans="1:13" x14ac:dyDescent="0.2">
      <c r="A118" s="7"/>
      <c r="B118" s="107"/>
      <c r="C118" s="28"/>
      <c r="D118" s="7">
        <v>43198</v>
      </c>
      <c r="E118" s="25">
        <v>8.1999998092651367</v>
      </c>
      <c r="F118" s="25">
        <v>13.199999809265137</v>
      </c>
      <c r="G118" s="30">
        <v>0</v>
      </c>
      <c r="H118" s="30">
        <v>37.439998626708984</v>
      </c>
      <c r="I118" s="31">
        <v>52</v>
      </c>
      <c r="J118" s="31">
        <v>92</v>
      </c>
      <c r="K118" s="32">
        <v>1003</v>
      </c>
      <c r="L118" s="32">
        <v>1008</v>
      </c>
      <c r="M118" s="28">
        <v>10</v>
      </c>
    </row>
    <row r="119" spans="1:13" x14ac:dyDescent="0.2">
      <c r="A119" s="7"/>
      <c r="B119" s="107"/>
      <c r="C119" s="28"/>
      <c r="D119" s="7">
        <v>43199</v>
      </c>
      <c r="E119" s="25">
        <v>6.1999998092651367</v>
      </c>
      <c r="F119" s="25">
        <v>16.700000762939453</v>
      </c>
      <c r="G119" s="30">
        <v>0</v>
      </c>
      <c r="H119" s="30">
        <v>40.319999694824219</v>
      </c>
      <c r="I119" s="31">
        <v>37</v>
      </c>
      <c r="J119" s="31">
        <v>95</v>
      </c>
      <c r="K119" s="32">
        <v>1005</v>
      </c>
      <c r="L119" s="32">
        <v>1009</v>
      </c>
      <c r="M119" s="28">
        <v>10.199999809265137</v>
      </c>
    </row>
    <row r="120" spans="1:13" x14ac:dyDescent="0.2">
      <c r="A120" s="7"/>
      <c r="B120" s="107"/>
      <c r="C120" s="28"/>
      <c r="D120" s="7">
        <v>43200</v>
      </c>
      <c r="E120" s="25">
        <v>1.2999999523162842</v>
      </c>
      <c r="F120" s="25">
        <v>13.199999809265137</v>
      </c>
      <c r="G120" s="30">
        <v>0</v>
      </c>
      <c r="H120" s="30">
        <v>38.520000457763672</v>
      </c>
      <c r="I120" s="31">
        <v>48</v>
      </c>
      <c r="J120" s="31">
        <v>96</v>
      </c>
      <c r="K120" s="32">
        <v>1000</v>
      </c>
      <c r="L120" s="32">
        <v>1008</v>
      </c>
      <c r="M120" s="28">
        <v>7.3000001907348633</v>
      </c>
    </row>
    <row r="121" spans="1:13" x14ac:dyDescent="0.2">
      <c r="A121" s="7"/>
      <c r="B121" s="107"/>
      <c r="C121" s="28"/>
      <c r="D121" s="7">
        <v>43201</v>
      </c>
      <c r="E121" s="25">
        <v>4.5</v>
      </c>
      <c r="F121" s="25">
        <v>8.8999996185302734</v>
      </c>
      <c r="G121" s="30">
        <v>0</v>
      </c>
      <c r="H121" s="30">
        <v>46.080001831054688</v>
      </c>
      <c r="I121" s="31">
        <v>74</v>
      </c>
      <c r="J121" s="31">
        <v>90</v>
      </c>
      <c r="K121" s="32">
        <v>992</v>
      </c>
      <c r="L121" s="32">
        <v>1000</v>
      </c>
      <c r="M121" s="28">
        <v>7.0999999046325684</v>
      </c>
    </row>
    <row r="122" spans="1:13" x14ac:dyDescent="0.2">
      <c r="A122" s="7"/>
      <c r="B122" s="107"/>
      <c r="C122" s="28"/>
      <c r="D122" s="7">
        <v>43202</v>
      </c>
      <c r="E122" s="25">
        <v>0</v>
      </c>
      <c r="F122" s="25">
        <v>15</v>
      </c>
      <c r="G122" s="30">
        <v>0</v>
      </c>
      <c r="H122" s="30">
        <v>28.440000534057617</v>
      </c>
      <c r="I122" s="31">
        <v>36</v>
      </c>
      <c r="J122" s="31">
        <v>97</v>
      </c>
      <c r="K122" s="32">
        <v>997</v>
      </c>
      <c r="L122" s="32">
        <v>1005</v>
      </c>
      <c r="M122" s="28">
        <v>6.5999999046325684</v>
      </c>
    </row>
    <row r="123" spans="1:13" x14ac:dyDescent="0.2">
      <c r="A123" s="7"/>
      <c r="B123" s="107"/>
      <c r="C123" s="28"/>
      <c r="D123" s="7">
        <v>43203</v>
      </c>
      <c r="E123" s="25">
        <v>4.0999999046325684</v>
      </c>
      <c r="F123" s="25">
        <v>12.5</v>
      </c>
      <c r="G123" s="30">
        <v>0</v>
      </c>
      <c r="H123" s="30">
        <v>31.680000305175781</v>
      </c>
      <c r="I123" s="31">
        <v>62</v>
      </c>
      <c r="J123" s="31">
        <v>95</v>
      </c>
      <c r="K123" s="32">
        <v>1005</v>
      </c>
      <c r="L123" s="32">
        <v>1014</v>
      </c>
      <c r="M123" s="28">
        <v>8.3000001907348633</v>
      </c>
    </row>
    <row r="124" spans="1:13" x14ac:dyDescent="0.2">
      <c r="A124" s="7"/>
      <c r="B124" s="107"/>
      <c r="C124" s="28"/>
      <c r="D124" s="7">
        <v>43204</v>
      </c>
      <c r="E124" s="25">
        <v>7.9000000953674316</v>
      </c>
      <c r="F124" s="25">
        <v>12.699999809265137</v>
      </c>
      <c r="G124" s="30">
        <v>0</v>
      </c>
      <c r="H124" s="30">
        <v>21.239999771118164</v>
      </c>
      <c r="I124" s="31">
        <v>68</v>
      </c>
      <c r="J124" s="31">
        <v>96</v>
      </c>
      <c r="K124" s="32">
        <v>1013</v>
      </c>
      <c r="L124" s="32">
        <v>1018</v>
      </c>
      <c r="M124" s="28">
        <v>9.8999996185302734</v>
      </c>
    </row>
    <row r="125" spans="1:13" x14ac:dyDescent="0.2">
      <c r="A125" s="7"/>
      <c r="B125" s="107"/>
      <c r="C125" s="28"/>
      <c r="D125" s="7">
        <v>43205</v>
      </c>
      <c r="E125" s="25">
        <v>6.9000000953674316</v>
      </c>
      <c r="F125" s="25">
        <v>19.299999237060547</v>
      </c>
      <c r="G125" s="30">
        <v>0</v>
      </c>
      <c r="H125" s="30">
        <v>34.200000762939453</v>
      </c>
      <c r="I125" s="31">
        <v>43</v>
      </c>
      <c r="J125" s="31">
        <v>97</v>
      </c>
      <c r="K125" s="32">
        <v>1011</v>
      </c>
      <c r="L125" s="32">
        <v>1017</v>
      </c>
      <c r="M125" s="28">
        <v>12.800000190734863</v>
      </c>
    </row>
    <row r="126" spans="1:13" x14ac:dyDescent="0.2">
      <c r="A126" s="7"/>
      <c r="B126" s="107"/>
      <c r="C126" s="28"/>
      <c r="D126" s="7">
        <v>43206</v>
      </c>
      <c r="E126" s="25">
        <v>7.3000001907348633</v>
      </c>
      <c r="F126" s="25">
        <v>18.5</v>
      </c>
      <c r="G126" s="30">
        <v>0</v>
      </c>
      <c r="H126" s="30">
        <v>42.119998931884766</v>
      </c>
      <c r="I126" s="31">
        <v>49</v>
      </c>
      <c r="J126" s="31">
        <v>94</v>
      </c>
      <c r="K126" s="32">
        <v>1013</v>
      </c>
      <c r="L126" s="32">
        <v>1020</v>
      </c>
      <c r="M126" s="28">
        <v>12.100000381469727</v>
      </c>
    </row>
    <row r="127" spans="1:13" x14ac:dyDescent="0.2">
      <c r="A127" s="7"/>
      <c r="B127" s="107"/>
      <c r="C127" s="28"/>
      <c r="D127" s="7">
        <v>43207</v>
      </c>
      <c r="E127" s="25">
        <v>7.6999998092651367</v>
      </c>
      <c r="F127" s="25">
        <v>22</v>
      </c>
      <c r="G127" s="30">
        <v>0</v>
      </c>
      <c r="H127" s="30">
        <v>21.959999084472656</v>
      </c>
      <c r="I127" s="31">
        <v>42</v>
      </c>
      <c r="J127" s="31">
        <v>95</v>
      </c>
      <c r="K127" s="32">
        <v>1020</v>
      </c>
      <c r="L127" s="32">
        <v>1025</v>
      </c>
      <c r="M127" s="28">
        <v>14.399999618530273</v>
      </c>
    </row>
    <row r="128" spans="1:13" x14ac:dyDescent="0.2">
      <c r="A128" s="7"/>
      <c r="B128" s="107"/>
      <c r="C128" s="28"/>
      <c r="D128" s="7">
        <v>43208</v>
      </c>
      <c r="E128" s="25">
        <v>6.3000001907348633</v>
      </c>
      <c r="F128" s="25">
        <v>25.299999237060547</v>
      </c>
      <c r="G128" s="30">
        <v>0</v>
      </c>
      <c r="H128" s="30">
        <v>38.880001068115234</v>
      </c>
      <c r="I128" s="31">
        <v>26</v>
      </c>
      <c r="J128" s="31">
        <v>96</v>
      </c>
      <c r="K128" s="32">
        <v>1023</v>
      </c>
      <c r="L128" s="32">
        <v>1027</v>
      </c>
      <c r="M128" s="28">
        <v>15.399999618530273</v>
      </c>
    </row>
    <row r="129" spans="1:13" x14ac:dyDescent="0.2">
      <c r="A129" s="7"/>
      <c r="B129" s="107"/>
      <c r="C129" s="28"/>
      <c r="D129" s="7">
        <v>43209</v>
      </c>
      <c r="E129" s="25">
        <v>6.5</v>
      </c>
      <c r="F129" s="25">
        <v>22.399999618530273</v>
      </c>
      <c r="G129" s="30">
        <v>0</v>
      </c>
      <c r="H129" s="30">
        <v>37.080001831054688</v>
      </c>
      <c r="I129" s="31">
        <v>35</v>
      </c>
      <c r="J129" s="31">
        <v>91</v>
      </c>
      <c r="K129" s="32">
        <v>1023</v>
      </c>
      <c r="L129" s="32">
        <v>1027</v>
      </c>
      <c r="M129" s="28">
        <v>14.699999809265137</v>
      </c>
    </row>
    <row r="130" spans="1:13" x14ac:dyDescent="0.2">
      <c r="A130" s="7"/>
      <c r="B130" s="107"/>
      <c r="C130" s="28"/>
      <c r="D130" s="7">
        <v>43210</v>
      </c>
      <c r="E130" s="25">
        <v>5.3000001907348633</v>
      </c>
      <c r="F130" s="25">
        <v>22.5</v>
      </c>
      <c r="G130" s="30">
        <v>0</v>
      </c>
      <c r="H130" s="30">
        <v>30.239999771118164</v>
      </c>
      <c r="I130" s="31">
        <v>35</v>
      </c>
      <c r="J130" s="31">
        <v>95</v>
      </c>
      <c r="K130" s="32">
        <v>1021</v>
      </c>
      <c r="L130" s="32">
        <v>1025</v>
      </c>
      <c r="M130" s="28">
        <v>14.100000381469727</v>
      </c>
    </row>
    <row r="131" spans="1:13" x14ac:dyDescent="0.2">
      <c r="A131" s="7"/>
      <c r="B131" s="107"/>
      <c r="C131" s="28"/>
      <c r="D131" s="7">
        <v>43211</v>
      </c>
      <c r="E131" s="25">
        <v>6.0999999046325684</v>
      </c>
      <c r="F131" s="25">
        <v>24</v>
      </c>
      <c r="G131" s="30">
        <v>0</v>
      </c>
      <c r="H131" s="30">
        <v>24.479999542236328</v>
      </c>
      <c r="I131" s="31">
        <v>29</v>
      </c>
      <c r="J131" s="31">
        <v>95</v>
      </c>
      <c r="K131" s="32">
        <v>1018</v>
      </c>
      <c r="L131" s="32">
        <v>1022</v>
      </c>
      <c r="M131" s="28">
        <v>14.899999618530273</v>
      </c>
    </row>
    <row r="132" spans="1:13" x14ac:dyDescent="0.2">
      <c r="A132" s="7"/>
      <c r="B132" s="107"/>
      <c r="C132" s="28"/>
      <c r="D132" s="7">
        <v>43212</v>
      </c>
      <c r="E132" s="25">
        <v>6.9000000953674316</v>
      </c>
      <c r="F132" s="25">
        <v>25</v>
      </c>
      <c r="G132" s="30">
        <v>0</v>
      </c>
      <c r="H132" s="30">
        <v>29.879999160766602</v>
      </c>
      <c r="I132" s="31">
        <v>27</v>
      </c>
      <c r="J132" s="31">
        <v>91</v>
      </c>
      <c r="K132" s="32">
        <v>1015</v>
      </c>
      <c r="L132" s="32">
        <v>1020</v>
      </c>
      <c r="M132" s="28">
        <v>15.300000190734863</v>
      </c>
    </row>
    <row r="133" spans="1:13" x14ac:dyDescent="0.2">
      <c r="A133" s="7"/>
      <c r="B133" s="107"/>
      <c r="C133" s="28"/>
      <c r="D133" s="7">
        <v>43213</v>
      </c>
      <c r="E133" s="25">
        <v>6.9000000953674316</v>
      </c>
      <c r="F133" s="25">
        <v>25.200000762939453</v>
      </c>
      <c r="G133" s="30">
        <v>0</v>
      </c>
      <c r="H133" s="30">
        <v>24.840000152587891</v>
      </c>
      <c r="I133" s="31">
        <v>30</v>
      </c>
      <c r="J133" s="31">
        <v>94</v>
      </c>
      <c r="K133" s="32">
        <v>1018</v>
      </c>
      <c r="L133" s="32">
        <v>1021</v>
      </c>
      <c r="M133" s="28">
        <v>15.800000190734863</v>
      </c>
    </row>
    <row r="134" spans="1:13" x14ac:dyDescent="0.2">
      <c r="A134" s="7"/>
      <c r="B134" s="107"/>
      <c r="C134" s="28"/>
      <c r="D134" s="7">
        <v>43214</v>
      </c>
      <c r="E134" s="25">
        <v>8.6999998092651367</v>
      </c>
      <c r="F134" s="25">
        <v>25.600000381469727</v>
      </c>
      <c r="G134" s="30">
        <v>0</v>
      </c>
      <c r="H134" s="30">
        <v>32.400001525878906</v>
      </c>
      <c r="I134" s="31">
        <v>36</v>
      </c>
      <c r="J134" s="31">
        <v>92</v>
      </c>
      <c r="K134" s="32">
        <v>1017</v>
      </c>
      <c r="L134" s="32">
        <v>1021</v>
      </c>
      <c r="M134" s="28">
        <v>17.100000381469727</v>
      </c>
    </row>
    <row r="135" spans="1:13" x14ac:dyDescent="0.2">
      <c r="A135" s="7"/>
      <c r="B135" s="107"/>
      <c r="C135" s="28"/>
      <c r="D135" s="7">
        <v>43215</v>
      </c>
      <c r="E135" s="25">
        <v>8.6999998092651367</v>
      </c>
      <c r="F135" s="25">
        <v>27.399999618530273</v>
      </c>
      <c r="G135" s="30">
        <v>0</v>
      </c>
      <c r="H135" s="30">
        <v>40.319999694824219</v>
      </c>
      <c r="I135" s="31">
        <v>29</v>
      </c>
      <c r="J135" s="31">
        <v>95</v>
      </c>
      <c r="K135" s="32">
        <v>1016</v>
      </c>
      <c r="L135" s="32">
        <v>1020</v>
      </c>
      <c r="M135" s="28">
        <v>17.299999237060547</v>
      </c>
    </row>
    <row r="136" spans="1:13" x14ac:dyDescent="0.2">
      <c r="A136" s="7"/>
      <c r="B136" s="107"/>
      <c r="C136" s="28"/>
      <c r="D136" s="7">
        <v>43216</v>
      </c>
      <c r="E136" s="25">
        <v>10.699999809265137</v>
      </c>
      <c r="F136" s="25">
        <v>22.399999618530273</v>
      </c>
      <c r="G136" s="30">
        <v>0</v>
      </c>
      <c r="H136" s="30">
        <v>24.840000152587891</v>
      </c>
      <c r="I136" s="31">
        <v>51</v>
      </c>
      <c r="J136" s="31">
        <v>90</v>
      </c>
      <c r="K136" s="32">
        <v>1014</v>
      </c>
      <c r="L136" s="32">
        <v>1019</v>
      </c>
      <c r="M136" s="28">
        <v>15.399999618530273</v>
      </c>
    </row>
    <row r="137" spans="1:13" x14ac:dyDescent="0.2">
      <c r="A137" s="7"/>
      <c r="B137" s="107"/>
      <c r="C137" s="28"/>
      <c r="D137" s="7">
        <v>43217</v>
      </c>
      <c r="E137" s="25">
        <v>8.1999998092651367</v>
      </c>
      <c r="F137" s="25">
        <v>26.399999618530273</v>
      </c>
      <c r="G137" s="30">
        <v>0</v>
      </c>
      <c r="H137" s="30">
        <v>40.319999694824219</v>
      </c>
      <c r="I137" s="31">
        <v>33</v>
      </c>
      <c r="J137" s="31">
        <v>98</v>
      </c>
      <c r="K137" s="32">
        <v>1009</v>
      </c>
      <c r="L137" s="32">
        <v>1017</v>
      </c>
      <c r="M137" s="28">
        <v>16</v>
      </c>
    </row>
    <row r="138" spans="1:13" x14ac:dyDescent="0.2">
      <c r="A138" s="7"/>
      <c r="B138" s="107"/>
      <c r="C138" s="28"/>
      <c r="D138" s="7">
        <v>43218</v>
      </c>
      <c r="E138" s="25">
        <v>11.399999618530273</v>
      </c>
      <c r="F138" s="25">
        <v>19.799999237060547</v>
      </c>
      <c r="G138" s="30">
        <v>0</v>
      </c>
      <c r="H138" s="30">
        <v>25.559999465942383</v>
      </c>
      <c r="I138" s="31">
        <v>56</v>
      </c>
      <c r="J138" s="31">
        <v>97</v>
      </c>
      <c r="K138" s="32">
        <v>1009</v>
      </c>
      <c r="L138" s="32">
        <v>1014</v>
      </c>
      <c r="M138" s="28">
        <v>15.600000381469727</v>
      </c>
    </row>
    <row r="139" spans="1:13" x14ac:dyDescent="0.2">
      <c r="A139" s="7"/>
      <c r="B139" s="107"/>
      <c r="C139" s="28"/>
      <c r="D139" s="7">
        <v>43219</v>
      </c>
      <c r="E139" s="25">
        <v>5.6999998092651367</v>
      </c>
      <c r="F139" s="25">
        <v>15</v>
      </c>
      <c r="G139" s="30">
        <v>0</v>
      </c>
      <c r="H139" s="30">
        <v>51.479999542236328</v>
      </c>
      <c r="I139" s="31">
        <v>54</v>
      </c>
      <c r="J139" s="31">
        <v>90</v>
      </c>
      <c r="K139" s="32">
        <v>1003</v>
      </c>
      <c r="L139" s="32">
        <v>1013</v>
      </c>
      <c r="M139" s="28">
        <v>11.800000190734863</v>
      </c>
    </row>
    <row r="140" spans="1:13" x14ac:dyDescent="0.2">
      <c r="A140" s="7"/>
      <c r="B140" s="107"/>
      <c r="C140" s="28"/>
      <c r="D140" s="7">
        <v>43220</v>
      </c>
      <c r="E140" s="25">
        <v>2.7000000476837158</v>
      </c>
      <c r="F140" s="25">
        <v>14.100000381469727</v>
      </c>
      <c r="G140" s="30">
        <v>0</v>
      </c>
      <c r="H140" s="30">
        <v>54.360000610351563</v>
      </c>
      <c r="I140" s="31">
        <v>35</v>
      </c>
      <c r="J140" s="31">
        <v>97</v>
      </c>
      <c r="K140" s="32">
        <v>1011</v>
      </c>
      <c r="L140" s="32">
        <v>1014</v>
      </c>
      <c r="M140" s="28">
        <v>7.8000001907348633</v>
      </c>
    </row>
    <row r="141" spans="1:13" x14ac:dyDescent="0.2">
      <c r="A141" s="7"/>
      <c r="B141" s="107"/>
      <c r="C141" s="28"/>
      <c r="D141" s="7">
        <v>43221</v>
      </c>
      <c r="E141" s="25">
        <v>3.7000000476837158</v>
      </c>
      <c r="F141" s="25">
        <v>13.899999618530273</v>
      </c>
      <c r="G141" s="30">
        <v>0</v>
      </c>
      <c r="H141" s="30">
        <v>37.439998626708984</v>
      </c>
      <c r="I141" s="31">
        <v>42</v>
      </c>
      <c r="J141" s="31">
        <v>91</v>
      </c>
      <c r="K141" s="32">
        <v>1012</v>
      </c>
      <c r="L141" s="32">
        <v>1015</v>
      </c>
      <c r="M141" s="28">
        <v>7.5</v>
      </c>
    </row>
    <row r="142" spans="1:13" x14ac:dyDescent="0.2">
      <c r="A142" s="7"/>
      <c r="B142" s="107"/>
      <c r="C142" s="28"/>
      <c r="D142" s="7">
        <v>43222</v>
      </c>
      <c r="E142" s="25">
        <v>-0.40000000596046448</v>
      </c>
      <c r="F142" s="25">
        <v>21.100000381469727</v>
      </c>
      <c r="G142" s="30">
        <v>0</v>
      </c>
      <c r="H142" s="30">
        <v>38.520000457763672</v>
      </c>
      <c r="I142" s="31">
        <v>31</v>
      </c>
      <c r="J142" s="31">
        <v>97</v>
      </c>
      <c r="K142" s="32">
        <v>1009</v>
      </c>
      <c r="L142" s="32">
        <v>1014</v>
      </c>
      <c r="M142" s="28">
        <v>8</v>
      </c>
    </row>
    <row r="143" spans="1:13" x14ac:dyDescent="0.2">
      <c r="A143" s="7"/>
      <c r="B143" s="107"/>
      <c r="C143" s="28"/>
      <c r="D143" s="7">
        <v>43223</v>
      </c>
      <c r="E143" s="25">
        <v>5.9000000953674316</v>
      </c>
      <c r="F143" s="25">
        <v>20.799999237060547</v>
      </c>
      <c r="G143" s="30">
        <v>0</v>
      </c>
      <c r="H143" s="30">
        <v>42.479999542236328</v>
      </c>
      <c r="I143" s="31">
        <v>26</v>
      </c>
      <c r="J143" s="31">
        <v>90</v>
      </c>
      <c r="K143" s="32">
        <v>1007</v>
      </c>
      <c r="L143" s="32">
        <v>1012</v>
      </c>
      <c r="M143" s="28">
        <v>12.600000381469727</v>
      </c>
    </row>
    <row r="144" spans="1:13" x14ac:dyDescent="0.2">
      <c r="A144" s="7"/>
      <c r="B144" s="107"/>
      <c r="C144" s="28"/>
      <c r="D144" s="7">
        <v>43224</v>
      </c>
      <c r="E144" s="25">
        <v>5.8000001907348633</v>
      </c>
      <c r="F144" s="25">
        <v>19.600000381469727</v>
      </c>
      <c r="G144" s="30">
        <v>0</v>
      </c>
      <c r="H144" s="30">
        <v>44.639999389648438</v>
      </c>
      <c r="I144" s="31">
        <v>48</v>
      </c>
      <c r="J144" s="31">
        <v>86</v>
      </c>
      <c r="K144" s="32">
        <v>1011</v>
      </c>
      <c r="L144" s="32">
        <v>1015</v>
      </c>
      <c r="M144" s="28">
        <v>12.5</v>
      </c>
    </row>
    <row r="145" spans="1:13" x14ac:dyDescent="0.2">
      <c r="A145" s="7"/>
      <c r="B145" s="107"/>
      <c r="C145" s="28"/>
      <c r="D145" s="7">
        <v>43225</v>
      </c>
      <c r="E145" s="25">
        <v>6.5999999046325684</v>
      </c>
      <c r="F145" s="25">
        <v>20.600000381469727</v>
      </c>
      <c r="G145" s="30">
        <v>0</v>
      </c>
      <c r="H145" s="30">
        <v>16.920000076293945</v>
      </c>
      <c r="I145" s="31">
        <v>51</v>
      </c>
      <c r="J145" s="31">
        <v>97</v>
      </c>
      <c r="K145" s="32">
        <v>1015</v>
      </c>
      <c r="L145" s="32">
        <v>1018.5999755859375</v>
      </c>
      <c r="M145" s="28">
        <v>14.199999809265137</v>
      </c>
    </row>
    <row r="146" spans="1:13" x14ac:dyDescent="0.2">
      <c r="A146" s="7"/>
      <c r="B146" s="107"/>
      <c r="C146" s="28"/>
      <c r="D146" s="7">
        <v>43226</v>
      </c>
      <c r="E146" s="25">
        <v>7.1999998092651367</v>
      </c>
      <c r="F146" s="25">
        <v>23</v>
      </c>
      <c r="G146" s="30">
        <v>0</v>
      </c>
      <c r="H146" s="30">
        <v>19.440000534057617</v>
      </c>
      <c r="I146" s="31">
        <v>52</v>
      </c>
      <c r="J146" s="31">
        <v>98</v>
      </c>
      <c r="K146" s="32">
        <v>1015.5</v>
      </c>
      <c r="L146" s="32">
        <v>1019.2999877929687</v>
      </c>
      <c r="M146" s="28">
        <v>13.699999809265137</v>
      </c>
    </row>
    <row r="147" spans="1:13" x14ac:dyDescent="0.2">
      <c r="A147" s="7"/>
      <c r="B147" s="107"/>
      <c r="C147" s="28"/>
      <c r="D147" s="7">
        <v>43227</v>
      </c>
      <c r="E147" s="25">
        <v>13.100000381469727</v>
      </c>
      <c r="F147" s="25">
        <v>23.799999237060547</v>
      </c>
      <c r="G147" s="30">
        <v>0</v>
      </c>
      <c r="H147" s="30">
        <v>20.879999160766602</v>
      </c>
      <c r="I147" s="31">
        <v>51</v>
      </c>
      <c r="J147" s="31">
        <v>100</v>
      </c>
      <c r="K147" s="32">
        <v>1012.7999877929687</v>
      </c>
      <c r="L147" s="32">
        <v>1018.5999755859375</v>
      </c>
      <c r="M147" s="28">
        <v>16.299999237060547</v>
      </c>
    </row>
    <row r="148" spans="1:13" x14ac:dyDescent="0.2">
      <c r="A148" s="7"/>
      <c r="B148" s="107"/>
      <c r="C148" s="28"/>
      <c r="D148" s="7">
        <v>43228</v>
      </c>
      <c r="E148" s="25">
        <v>11.5</v>
      </c>
      <c r="F148" s="25">
        <v>22.299999237060547</v>
      </c>
      <c r="G148" s="30">
        <v>0</v>
      </c>
      <c r="H148" s="30">
        <v>30.600000381469727</v>
      </c>
      <c r="I148" s="31">
        <v>55</v>
      </c>
      <c r="J148" s="31">
        <v>100</v>
      </c>
      <c r="K148" s="32">
        <v>1009.4000244140625</v>
      </c>
      <c r="L148" s="32">
        <v>1013</v>
      </c>
      <c r="M148" s="28">
        <v>15.600000381469727</v>
      </c>
    </row>
    <row r="149" spans="1:13" x14ac:dyDescent="0.2">
      <c r="A149" s="7"/>
      <c r="B149" s="107"/>
      <c r="C149" s="28"/>
      <c r="D149" s="7">
        <v>43229</v>
      </c>
      <c r="E149" s="25">
        <v>10.600000381469727</v>
      </c>
      <c r="F149" s="25">
        <v>21.399999618530273</v>
      </c>
      <c r="G149" s="30">
        <v>0</v>
      </c>
      <c r="H149" s="30">
        <v>32.040000915527344</v>
      </c>
      <c r="I149" s="31">
        <v>60</v>
      </c>
      <c r="J149" s="31">
        <v>100</v>
      </c>
      <c r="K149" s="32">
        <v>1008.2000122070312</v>
      </c>
      <c r="L149" s="32">
        <v>1011</v>
      </c>
      <c r="M149" s="28">
        <v>14.800000190734863</v>
      </c>
    </row>
    <row r="150" spans="1:13" x14ac:dyDescent="0.2">
      <c r="A150" s="7"/>
      <c r="B150" s="107"/>
      <c r="C150" s="28"/>
      <c r="D150" s="7">
        <v>43230</v>
      </c>
      <c r="E150" s="25">
        <v>10.800000190734863</v>
      </c>
      <c r="F150" s="25">
        <v>21.799999237060547</v>
      </c>
      <c r="G150" s="30">
        <v>0</v>
      </c>
      <c r="H150" s="30">
        <v>19.440000534057617</v>
      </c>
      <c r="I150" s="31">
        <v>59</v>
      </c>
      <c r="J150" s="31">
        <v>98</v>
      </c>
      <c r="K150" s="32">
        <v>1010.2999877929687</v>
      </c>
      <c r="L150" s="32">
        <v>1018.7000122070312</v>
      </c>
      <c r="M150" s="28">
        <v>15.300000190734863</v>
      </c>
    </row>
    <row r="151" spans="1:13" x14ac:dyDescent="0.2">
      <c r="A151" s="6"/>
      <c r="C151" s="28"/>
      <c r="D151" s="7">
        <v>43231</v>
      </c>
      <c r="E151" s="25">
        <v>10.699999809265137</v>
      </c>
      <c r="F151" s="25">
        <v>24.100000381469727</v>
      </c>
      <c r="G151" s="30">
        <v>0</v>
      </c>
      <c r="H151" s="30">
        <v>35.279998779296875</v>
      </c>
      <c r="I151" s="31">
        <v>38</v>
      </c>
      <c r="J151" s="31">
        <v>97</v>
      </c>
      <c r="K151" s="32">
        <v>1013.5</v>
      </c>
      <c r="L151" s="32">
        <v>1018.7000122070312</v>
      </c>
      <c r="M151" s="28">
        <v>17.799999237060547</v>
      </c>
    </row>
    <row r="152" spans="1:13" x14ac:dyDescent="0.2">
      <c r="A152" s="6"/>
      <c r="C152" s="28"/>
      <c r="D152" s="7">
        <v>43232</v>
      </c>
      <c r="E152" s="25">
        <v>11.300000190734863</v>
      </c>
      <c r="F152" s="25">
        <v>20.700000762939453</v>
      </c>
      <c r="G152" s="30">
        <v>0</v>
      </c>
      <c r="H152" s="30">
        <v>27.360000610351563</v>
      </c>
      <c r="I152" s="31">
        <v>70</v>
      </c>
      <c r="J152" s="31">
        <v>98</v>
      </c>
      <c r="K152" s="32">
        <v>1009.5999755859375</v>
      </c>
      <c r="L152" s="32">
        <v>1017.0999755859375</v>
      </c>
      <c r="M152" s="28">
        <v>14.699999809265137</v>
      </c>
    </row>
    <row r="153" spans="1:13" x14ac:dyDescent="0.2">
      <c r="A153" s="6"/>
      <c r="C153" s="28"/>
      <c r="D153" s="7">
        <v>43233</v>
      </c>
      <c r="E153" s="25">
        <v>5.8000001907348633</v>
      </c>
      <c r="F153" s="25">
        <v>15.5</v>
      </c>
      <c r="G153" s="30">
        <v>0</v>
      </c>
      <c r="H153" s="30">
        <v>46.799999237060547</v>
      </c>
      <c r="I153" s="31">
        <v>27</v>
      </c>
      <c r="J153" s="31">
        <v>97</v>
      </c>
      <c r="K153" s="32">
        <v>1012.5</v>
      </c>
      <c r="L153" s="32">
        <v>1017.2999877929687</v>
      </c>
      <c r="M153" s="28">
        <v>10.600000381469727</v>
      </c>
    </row>
    <row r="154" spans="1:13" x14ac:dyDescent="0.2">
      <c r="A154" s="6"/>
      <c r="C154" s="28"/>
      <c r="D154" s="7">
        <v>43234</v>
      </c>
      <c r="E154" s="25">
        <v>2.2000000476837158</v>
      </c>
      <c r="F154" s="25">
        <v>16.5</v>
      </c>
      <c r="G154" s="30">
        <v>0</v>
      </c>
      <c r="H154" s="30">
        <v>40.319999694824219</v>
      </c>
      <c r="I154" s="31">
        <v>35</v>
      </c>
      <c r="J154" s="31">
        <v>97</v>
      </c>
      <c r="K154" s="32">
        <v>1014.0999755859375</v>
      </c>
      <c r="L154" s="32">
        <v>1018.2999877929687</v>
      </c>
      <c r="M154" s="28">
        <v>10.399999618530273</v>
      </c>
    </row>
    <row r="155" spans="1:13" x14ac:dyDescent="0.2">
      <c r="A155" s="6"/>
      <c r="C155" s="28"/>
      <c r="D155" s="7">
        <v>43235</v>
      </c>
      <c r="E155" s="25">
        <v>3.7999999523162842</v>
      </c>
      <c r="F155" s="25">
        <v>20.100000381469727</v>
      </c>
      <c r="G155" s="30">
        <v>0</v>
      </c>
      <c r="H155" s="30">
        <v>37.080001831054688</v>
      </c>
      <c r="I155" s="31">
        <v>53</v>
      </c>
      <c r="J155" s="31">
        <v>96</v>
      </c>
      <c r="K155" s="32">
        <v>1014.7000122070312</v>
      </c>
      <c r="L155" s="32">
        <v>1018.2999877929687</v>
      </c>
      <c r="M155" s="28">
        <v>12.100000381469727</v>
      </c>
    </row>
    <row r="156" spans="1:13" x14ac:dyDescent="0.2">
      <c r="A156" s="6"/>
      <c r="C156" s="28"/>
      <c r="D156" s="7">
        <v>43236</v>
      </c>
      <c r="E156" s="25">
        <v>5.9000000953674316</v>
      </c>
      <c r="F156" s="25">
        <v>23.200000762939453</v>
      </c>
      <c r="G156" s="30">
        <v>0</v>
      </c>
      <c r="H156" s="30">
        <v>17.639999389648437</v>
      </c>
      <c r="I156" s="31">
        <v>44</v>
      </c>
      <c r="J156" s="31">
        <v>97</v>
      </c>
      <c r="K156" s="32">
        <v>1014.2000122070312</v>
      </c>
      <c r="L156" s="32">
        <v>1018.2000122070312</v>
      </c>
      <c r="M156" s="28">
        <v>14.399999618530273</v>
      </c>
    </row>
    <row r="157" spans="1:13" x14ac:dyDescent="0.2">
      <c r="A157" s="6"/>
      <c r="C157" s="28"/>
      <c r="D157" s="7">
        <v>43237</v>
      </c>
      <c r="E157" s="25">
        <v>8.6000003814697266</v>
      </c>
      <c r="F157" s="25">
        <v>23.899999618530273</v>
      </c>
      <c r="G157" s="30">
        <v>0</v>
      </c>
      <c r="H157" s="30">
        <v>32.040000915527344</v>
      </c>
      <c r="I157" s="31">
        <v>41</v>
      </c>
      <c r="J157" s="31">
        <v>97</v>
      </c>
      <c r="K157" s="32">
        <v>1013.2999877929687</v>
      </c>
      <c r="L157" s="32">
        <v>1017.5</v>
      </c>
      <c r="M157" s="28">
        <v>15.699999809265137</v>
      </c>
    </row>
    <row r="158" spans="1:13" x14ac:dyDescent="0.2">
      <c r="A158" s="6"/>
      <c r="C158" s="28"/>
      <c r="D158" s="7">
        <v>43238</v>
      </c>
      <c r="E158" s="25">
        <v>9.1000003814697266</v>
      </c>
      <c r="F158" s="25">
        <v>22</v>
      </c>
      <c r="G158" s="30">
        <v>0</v>
      </c>
      <c r="H158" s="30">
        <v>24.120000839233398</v>
      </c>
      <c r="I158" s="31">
        <v>48</v>
      </c>
      <c r="J158" s="31">
        <v>99</v>
      </c>
      <c r="K158" s="32">
        <v>1015.5</v>
      </c>
      <c r="L158" s="32">
        <v>1017.7999877929687</v>
      </c>
      <c r="M158" s="28">
        <v>15.800000190734863</v>
      </c>
    </row>
    <row r="159" spans="1:13" x14ac:dyDescent="0.2">
      <c r="A159" s="6"/>
      <c r="C159" s="28"/>
      <c r="D159" s="7">
        <v>43239</v>
      </c>
      <c r="E159" s="25">
        <v>9.3999996185302734</v>
      </c>
      <c r="F159" s="25">
        <v>22.100000381469727</v>
      </c>
      <c r="G159" s="30">
        <v>0</v>
      </c>
      <c r="H159" s="30">
        <v>40.319999694824219</v>
      </c>
      <c r="I159" s="31">
        <v>43</v>
      </c>
      <c r="J159" s="31">
        <v>98</v>
      </c>
      <c r="K159" s="32">
        <v>1015.5</v>
      </c>
      <c r="L159" s="32">
        <v>1017.7000122070312</v>
      </c>
      <c r="M159" s="28">
        <v>15.300000190734863</v>
      </c>
    </row>
    <row r="160" spans="1:13" x14ac:dyDescent="0.2">
      <c r="A160" s="6"/>
      <c r="C160" s="28"/>
      <c r="D160" s="7">
        <v>43240</v>
      </c>
      <c r="E160" s="25">
        <v>8.8999996185302734</v>
      </c>
      <c r="F160" s="25">
        <v>22.399999618530273</v>
      </c>
      <c r="G160" s="30">
        <v>0</v>
      </c>
      <c r="H160" s="30">
        <v>28.799999237060547</v>
      </c>
      <c r="I160" s="31">
        <v>43</v>
      </c>
      <c r="J160" s="31">
        <v>98</v>
      </c>
      <c r="K160" s="32">
        <v>1013.5999755859375</v>
      </c>
      <c r="L160" s="32">
        <v>1017.0999755859375</v>
      </c>
      <c r="M160" s="28">
        <v>15.100000381469727</v>
      </c>
    </row>
    <row r="161" spans="1:13" x14ac:dyDescent="0.2">
      <c r="A161" s="6"/>
      <c r="C161" s="28"/>
      <c r="D161" s="7">
        <v>43241</v>
      </c>
      <c r="E161" s="25">
        <v>8.8000001907348633</v>
      </c>
      <c r="F161" s="25">
        <v>24.700000762939453</v>
      </c>
      <c r="G161" s="30">
        <v>0</v>
      </c>
      <c r="H161" s="30">
        <v>20.879999160766602</v>
      </c>
      <c r="I161" s="31">
        <v>32</v>
      </c>
      <c r="J161" s="31">
        <v>97</v>
      </c>
      <c r="K161" s="32">
        <v>1009.4000244140625</v>
      </c>
      <c r="L161" s="32">
        <v>1014.2999877929687</v>
      </c>
      <c r="M161" s="28">
        <v>16.299999237060547</v>
      </c>
    </row>
    <row r="162" spans="1:13" x14ac:dyDescent="0.2">
      <c r="A162" s="6"/>
      <c r="C162" s="28"/>
      <c r="D162" s="7">
        <v>43242</v>
      </c>
      <c r="E162" s="25">
        <v>11.800000190734863</v>
      </c>
      <c r="F162" s="25">
        <v>22.200000762939453</v>
      </c>
      <c r="G162" s="30">
        <v>0</v>
      </c>
      <c r="H162" s="30">
        <v>24.120000839233398</v>
      </c>
      <c r="I162" s="31">
        <v>54</v>
      </c>
      <c r="J162" s="31">
        <v>98</v>
      </c>
      <c r="K162" s="32">
        <v>1011.2999877929687</v>
      </c>
      <c r="L162" s="32">
        <v>1017.4000244140625</v>
      </c>
      <c r="M162" s="28">
        <v>15.800000190734863</v>
      </c>
    </row>
    <row r="163" spans="1:13" x14ac:dyDescent="0.2">
      <c r="A163" s="6"/>
      <c r="C163" s="28"/>
      <c r="D163" s="7">
        <v>43243</v>
      </c>
      <c r="E163" s="25">
        <v>10</v>
      </c>
      <c r="F163" s="25">
        <v>26.100000381469727</v>
      </c>
      <c r="G163" s="30">
        <v>0</v>
      </c>
      <c r="H163" s="30">
        <v>22.680000305175781</v>
      </c>
      <c r="I163" s="31">
        <v>23</v>
      </c>
      <c r="J163" s="31">
        <v>97</v>
      </c>
      <c r="K163" s="32">
        <v>1015</v>
      </c>
      <c r="L163" s="32">
        <v>1018.9000244140625</v>
      </c>
      <c r="M163" s="28">
        <v>16.700000762939453</v>
      </c>
    </row>
    <row r="164" spans="1:13" x14ac:dyDescent="0.2">
      <c r="A164" s="6"/>
      <c r="C164" s="28"/>
      <c r="D164" s="7">
        <v>43244</v>
      </c>
      <c r="E164" s="25">
        <v>11.699999809265137</v>
      </c>
      <c r="F164" s="25">
        <v>28.100000381469727</v>
      </c>
      <c r="G164" s="30">
        <v>0</v>
      </c>
      <c r="H164" s="30">
        <v>20.879999160766602</v>
      </c>
      <c r="I164" s="31">
        <v>32</v>
      </c>
      <c r="J164" s="31">
        <v>96</v>
      </c>
      <c r="K164" s="32">
        <v>1014.0999755859375</v>
      </c>
      <c r="L164" s="32">
        <v>1018.9000244140625</v>
      </c>
      <c r="M164" s="28">
        <v>19.899999618530273</v>
      </c>
    </row>
    <row r="165" spans="1:13" x14ac:dyDescent="0.2">
      <c r="A165" s="6"/>
      <c r="C165" s="28"/>
      <c r="D165" s="7">
        <v>43245</v>
      </c>
      <c r="E165" s="25">
        <v>10.199999809265137</v>
      </c>
      <c r="F165" s="25">
        <v>25.600000381469727</v>
      </c>
      <c r="G165" s="30">
        <v>0</v>
      </c>
      <c r="H165" s="30">
        <v>37.080001831054688</v>
      </c>
      <c r="I165" s="31">
        <v>31</v>
      </c>
      <c r="J165" s="31">
        <v>94</v>
      </c>
      <c r="K165" s="32">
        <v>1012.7999877929687</v>
      </c>
      <c r="L165" s="32">
        <v>1017.0999755859375</v>
      </c>
      <c r="M165" s="28">
        <v>18.399999618530273</v>
      </c>
    </row>
    <row r="166" spans="1:13" x14ac:dyDescent="0.2">
      <c r="A166" s="6"/>
      <c r="C166" s="28"/>
      <c r="D166" s="7">
        <v>43246</v>
      </c>
      <c r="E166" s="25">
        <v>13.600000381469727</v>
      </c>
      <c r="F166" s="25">
        <v>24.299999237060547</v>
      </c>
      <c r="G166" s="30">
        <v>0</v>
      </c>
      <c r="H166" s="30">
        <v>41.759998321533203</v>
      </c>
      <c r="I166" s="31">
        <v>37</v>
      </c>
      <c r="J166" s="31">
        <v>81</v>
      </c>
      <c r="K166" s="32">
        <v>1012.2000122070312</v>
      </c>
      <c r="L166" s="32">
        <v>1015.2000122070312</v>
      </c>
      <c r="M166" s="28">
        <v>20.100000381469727</v>
      </c>
    </row>
    <row r="167" spans="1:13" x14ac:dyDescent="0.2">
      <c r="A167" s="6"/>
      <c r="C167" s="28"/>
      <c r="D167" s="7">
        <v>43247</v>
      </c>
      <c r="E167" s="25">
        <v>11.300000190734863</v>
      </c>
      <c r="F167" s="25">
        <v>27.200000762939453</v>
      </c>
      <c r="G167" s="30">
        <v>0</v>
      </c>
      <c r="H167" s="30">
        <v>38.520000457763672</v>
      </c>
      <c r="I167" s="31">
        <v>40</v>
      </c>
      <c r="J167" s="31">
        <v>91</v>
      </c>
      <c r="K167" s="32">
        <v>1009.7000122070312</v>
      </c>
      <c r="L167" s="32">
        <v>1014.7999877929687</v>
      </c>
      <c r="M167" s="28">
        <v>19.600000381469727</v>
      </c>
    </row>
    <row r="168" spans="1:13" x14ac:dyDescent="0.2">
      <c r="A168" s="6"/>
      <c r="C168" s="28"/>
      <c r="D168" s="7">
        <v>43248</v>
      </c>
      <c r="E168" s="25">
        <v>12</v>
      </c>
      <c r="F168" s="25">
        <v>23.299999237060547</v>
      </c>
      <c r="G168" s="30">
        <v>0</v>
      </c>
      <c r="H168" s="30">
        <v>32.040000915527344</v>
      </c>
      <c r="I168" s="31">
        <v>57</v>
      </c>
      <c r="J168" s="31">
        <v>96</v>
      </c>
      <c r="K168" s="32">
        <v>1011.0999755859375</v>
      </c>
      <c r="L168" s="32">
        <v>1015.5999755859375</v>
      </c>
      <c r="M168" s="28">
        <v>17</v>
      </c>
    </row>
    <row r="169" spans="1:13" x14ac:dyDescent="0.2">
      <c r="A169" s="6"/>
      <c r="C169" s="28"/>
      <c r="D169" s="7">
        <v>43249</v>
      </c>
      <c r="E169" s="25">
        <v>14.800000190734863</v>
      </c>
      <c r="F169" s="25">
        <v>24.399999618530273</v>
      </c>
      <c r="G169" s="30">
        <v>0</v>
      </c>
      <c r="H169" s="30">
        <v>27.360000610351563</v>
      </c>
      <c r="I169" s="31">
        <v>40</v>
      </c>
      <c r="J169" s="31">
        <v>98</v>
      </c>
      <c r="K169" s="32">
        <v>1011.9000244140625</v>
      </c>
      <c r="L169" s="32">
        <v>1015.5999755859375</v>
      </c>
      <c r="M169" s="28">
        <v>18.100000381469727</v>
      </c>
    </row>
    <row r="170" spans="1:13" x14ac:dyDescent="0.2">
      <c r="A170" s="6"/>
      <c r="C170" s="28"/>
      <c r="D170" s="7">
        <v>43250</v>
      </c>
      <c r="E170" s="25">
        <v>12.800000190734863</v>
      </c>
      <c r="F170" s="25">
        <v>19.600000381469727</v>
      </c>
      <c r="G170" s="30">
        <v>0</v>
      </c>
      <c r="H170" s="30">
        <v>40.319999694824219</v>
      </c>
      <c r="I170" s="31">
        <v>77</v>
      </c>
      <c r="J170" s="31">
        <v>98</v>
      </c>
      <c r="K170" s="32">
        <v>1012.2000122070312</v>
      </c>
      <c r="L170" s="32">
        <v>1014.4000244140625</v>
      </c>
      <c r="M170" s="28">
        <v>15.600000381469727</v>
      </c>
    </row>
    <row r="171" spans="1:13" x14ac:dyDescent="0.2">
      <c r="A171" s="6"/>
      <c r="C171" s="28"/>
      <c r="D171" s="7">
        <v>43251</v>
      </c>
      <c r="E171" s="25">
        <v>8.8000001907348633</v>
      </c>
      <c r="F171" s="25">
        <v>23.799999237060547</v>
      </c>
      <c r="G171" s="30">
        <v>0</v>
      </c>
      <c r="H171" s="30">
        <v>17.639999389648437</v>
      </c>
      <c r="I171" s="31">
        <v>44</v>
      </c>
      <c r="J171" s="31">
        <v>98</v>
      </c>
      <c r="K171" s="32">
        <v>1014</v>
      </c>
      <c r="L171" s="32">
        <v>1020.2000122070312</v>
      </c>
      <c r="M171" s="28">
        <v>17.200000762939453</v>
      </c>
    </row>
    <row r="172" spans="1:13" x14ac:dyDescent="0.2">
      <c r="A172" s="6"/>
      <c r="C172" s="28"/>
      <c r="D172" s="7">
        <v>43252</v>
      </c>
      <c r="E172" s="25">
        <v>11.100000381469727</v>
      </c>
      <c r="F172" s="25">
        <v>25.899999618530273</v>
      </c>
      <c r="G172" s="30">
        <v>0</v>
      </c>
      <c r="H172" s="30">
        <v>33.840000152587891</v>
      </c>
      <c r="I172" s="31">
        <v>45</v>
      </c>
      <c r="J172" s="31">
        <v>96</v>
      </c>
      <c r="K172" s="32">
        <v>1016.5</v>
      </c>
      <c r="L172" s="32">
        <v>1020.5999755859375</v>
      </c>
      <c r="M172" s="28">
        <v>18.399999618530273</v>
      </c>
    </row>
    <row r="173" spans="1:13" x14ac:dyDescent="0.2">
      <c r="A173" s="6"/>
      <c r="C173" s="28"/>
      <c r="D173" s="7">
        <v>43253</v>
      </c>
      <c r="E173" s="25">
        <v>11.800000190734863</v>
      </c>
      <c r="F173" s="25">
        <v>25.5</v>
      </c>
      <c r="G173" s="30">
        <v>0</v>
      </c>
      <c r="H173" s="30">
        <v>19.440000534057617</v>
      </c>
      <c r="I173" s="31">
        <v>47</v>
      </c>
      <c r="J173" s="31">
        <v>96</v>
      </c>
      <c r="K173" s="32">
        <v>1015.5</v>
      </c>
      <c r="L173" s="32">
        <v>1020.5</v>
      </c>
      <c r="M173" s="28">
        <v>18.100000381469727</v>
      </c>
    </row>
    <row r="174" spans="1:13" x14ac:dyDescent="0.2">
      <c r="A174" s="6"/>
      <c r="C174" s="28"/>
      <c r="D174" s="7">
        <v>43254</v>
      </c>
      <c r="E174" s="25">
        <v>11.699999809265137</v>
      </c>
      <c r="F174" s="25">
        <v>21.100000381469727</v>
      </c>
      <c r="G174" s="30">
        <v>0</v>
      </c>
      <c r="H174" s="30">
        <v>25.920000076293945</v>
      </c>
      <c r="I174" s="31">
        <v>62</v>
      </c>
      <c r="J174" s="31">
        <v>95</v>
      </c>
      <c r="K174" s="32">
        <v>1012.0999755859375</v>
      </c>
      <c r="L174" s="32">
        <v>1017.7999877929687</v>
      </c>
      <c r="M174" s="28">
        <v>15.699999809265137</v>
      </c>
    </row>
    <row r="175" spans="1:13" x14ac:dyDescent="0.2">
      <c r="A175" s="6"/>
      <c r="C175" s="28"/>
      <c r="D175" s="7">
        <v>43255</v>
      </c>
      <c r="E175" s="25">
        <v>10.800000190734863</v>
      </c>
      <c r="F175" s="25">
        <v>24.799999237060547</v>
      </c>
      <c r="G175" s="30">
        <v>0</v>
      </c>
      <c r="H175" s="30">
        <v>30.600000381469727</v>
      </c>
      <c r="I175" s="31">
        <v>53</v>
      </c>
      <c r="J175" s="31">
        <v>97</v>
      </c>
      <c r="K175" s="32">
        <v>1009.7000122070312</v>
      </c>
      <c r="L175" s="32">
        <v>1013.9000244140625</v>
      </c>
      <c r="M175" s="28">
        <v>17.799999237060547</v>
      </c>
    </row>
    <row r="176" spans="1:13" x14ac:dyDescent="0.2">
      <c r="A176" s="6"/>
      <c r="C176" s="28"/>
      <c r="D176" s="7">
        <v>43256</v>
      </c>
      <c r="E176" s="25">
        <v>12.100000381469727</v>
      </c>
      <c r="F176" s="25">
        <v>22.899999618530273</v>
      </c>
      <c r="G176" s="30">
        <v>0</v>
      </c>
      <c r="H176" s="30">
        <v>24.120000839233398</v>
      </c>
      <c r="I176" s="31">
        <v>60</v>
      </c>
      <c r="J176" s="31">
        <v>97</v>
      </c>
      <c r="K176" s="32">
        <v>1008.5999755859375</v>
      </c>
      <c r="L176" s="32">
        <v>1011.5</v>
      </c>
      <c r="M176" s="28">
        <v>16.600000381469727</v>
      </c>
    </row>
    <row r="177" spans="1:13" x14ac:dyDescent="0.2">
      <c r="A177" s="6"/>
      <c r="C177" s="28"/>
      <c r="D177" s="7">
        <v>43257</v>
      </c>
      <c r="E177" s="25">
        <v>11.800000190734863</v>
      </c>
      <c r="F177" s="25">
        <v>18.600000381469727</v>
      </c>
      <c r="G177" s="30">
        <v>0</v>
      </c>
      <c r="H177" s="30">
        <v>24.120000839233398</v>
      </c>
      <c r="I177" s="31">
        <v>76</v>
      </c>
      <c r="J177" s="31">
        <v>99</v>
      </c>
      <c r="K177" s="32">
        <v>1011</v>
      </c>
      <c r="L177" s="32">
        <v>1016.0999755859375</v>
      </c>
      <c r="M177" s="28">
        <v>14.600000381469727</v>
      </c>
    </row>
    <row r="178" spans="1:13" x14ac:dyDescent="0.2">
      <c r="A178" s="6"/>
      <c r="C178" s="28"/>
      <c r="D178" s="7">
        <v>43258</v>
      </c>
      <c r="E178" s="25">
        <v>9.8999996185302734</v>
      </c>
      <c r="F178" s="25">
        <v>21.5</v>
      </c>
      <c r="G178" s="30">
        <v>0</v>
      </c>
      <c r="H178" s="30">
        <v>22.680000305175781</v>
      </c>
      <c r="I178" s="31">
        <v>55</v>
      </c>
      <c r="J178" s="31">
        <v>98</v>
      </c>
      <c r="K178" s="32">
        <v>1014.7000122070312</v>
      </c>
      <c r="L178" s="32">
        <v>1016.5999755859375</v>
      </c>
      <c r="M178" s="28">
        <v>14.899999618530273</v>
      </c>
    </row>
    <row r="179" spans="1:13" x14ac:dyDescent="0.2">
      <c r="A179" s="6"/>
      <c r="C179" s="28"/>
      <c r="D179" s="7">
        <v>43259</v>
      </c>
      <c r="E179" s="25">
        <v>10.300000190734863</v>
      </c>
      <c r="F179" s="25">
        <v>26.100000381469727</v>
      </c>
      <c r="G179" s="30">
        <v>0</v>
      </c>
      <c r="H179" s="30">
        <v>22.680000305175781</v>
      </c>
      <c r="I179" s="31">
        <v>38</v>
      </c>
      <c r="J179" s="31">
        <v>99</v>
      </c>
      <c r="K179" s="32">
        <v>1012.2000122070312</v>
      </c>
      <c r="L179" s="32">
        <v>1016.7000122070312</v>
      </c>
      <c r="M179" s="28">
        <v>18</v>
      </c>
    </row>
    <row r="180" spans="1:13" x14ac:dyDescent="0.2">
      <c r="A180" s="2"/>
      <c r="C180" s="28"/>
      <c r="D180" s="7">
        <v>43260</v>
      </c>
      <c r="E180" s="25">
        <v>14.699999809265137</v>
      </c>
      <c r="F180" s="25">
        <v>27.299999237060547</v>
      </c>
      <c r="G180" s="30">
        <v>0</v>
      </c>
      <c r="H180" s="30">
        <v>25.920000076293945</v>
      </c>
      <c r="I180" s="31">
        <v>33</v>
      </c>
      <c r="J180" s="31">
        <v>96</v>
      </c>
      <c r="K180" s="32">
        <v>1010.7000122070312</v>
      </c>
      <c r="L180" s="32">
        <v>1013.5999755859375</v>
      </c>
      <c r="M180" s="28">
        <v>21.100000381469727</v>
      </c>
    </row>
    <row r="181" spans="1:13" x14ac:dyDescent="0.2">
      <c r="A181" s="2"/>
      <c r="C181" s="28"/>
      <c r="D181" s="7">
        <v>43261</v>
      </c>
      <c r="E181" s="25">
        <v>13.800000190734863</v>
      </c>
      <c r="F181" s="25">
        <v>26.799999237060547</v>
      </c>
      <c r="G181" s="30">
        <v>0</v>
      </c>
      <c r="H181" s="30">
        <v>32.040000915527344</v>
      </c>
      <c r="I181" s="31">
        <v>35</v>
      </c>
      <c r="J181" s="31">
        <v>91</v>
      </c>
      <c r="K181" s="32">
        <v>1008.7999877929687</v>
      </c>
      <c r="L181" s="32">
        <v>1014</v>
      </c>
      <c r="M181" s="28">
        <v>18.299999237060547</v>
      </c>
    </row>
    <row r="182" spans="1:13" x14ac:dyDescent="0.2">
      <c r="A182" s="2"/>
      <c r="C182" s="28"/>
      <c r="D182" s="7">
        <v>43262</v>
      </c>
      <c r="E182" s="25">
        <v>14.399999618530273</v>
      </c>
      <c r="F182" s="25">
        <v>25.100000381469727</v>
      </c>
      <c r="G182" s="30">
        <v>0</v>
      </c>
      <c r="H182" s="30">
        <v>35.279998779296875</v>
      </c>
      <c r="I182" s="31">
        <v>33</v>
      </c>
      <c r="J182" s="31">
        <v>91</v>
      </c>
      <c r="K182" s="32">
        <v>1007.5999755859375</v>
      </c>
      <c r="L182" s="32">
        <v>1011.2000122070312</v>
      </c>
      <c r="M182" s="28">
        <v>19.399999618530273</v>
      </c>
    </row>
    <row r="183" spans="1:13" x14ac:dyDescent="0.2">
      <c r="A183" s="2"/>
      <c r="C183" s="28"/>
      <c r="D183" s="7">
        <v>43263</v>
      </c>
      <c r="E183" s="25">
        <v>13.199999809265137</v>
      </c>
      <c r="F183" s="25">
        <v>21.700000762939453</v>
      </c>
      <c r="G183" s="30">
        <v>0</v>
      </c>
      <c r="H183" s="30">
        <v>51.479999542236328</v>
      </c>
      <c r="I183" s="31">
        <v>53</v>
      </c>
      <c r="J183" s="31">
        <v>90</v>
      </c>
      <c r="K183" s="32">
        <v>1008.5</v>
      </c>
      <c r="L183" s="32">
        <v>1011.9000244140625</v>
      </c>
      <c r="M183" s="28">
        <v>17.600000381469727</v>
      </c>
    </row>
    <row r="184" spans="1:13" x14ac:dyDescent="0.2">
      <c r="A184" s="2"/>
      <c r="C184" s="28"/>
      <c r="D184" s="7">
        <v>43264</v>
      </c>
      <c r="E184" s="25">
        <v>10.800000190734863</v>
      </c>
      <c r="F184" s="25">
        <v>25.899999618530273</v>
      </c>
      <c r="G184" s="30">
        <v>0</v>
      </c>
      <c r="H184" s="30">
        <v>33.840000152587891</v>
      </c>
      <c r="I184" s="31">
        <v>24</v>
      </c>
      <c r="J184" s="31">
        <v>92</v>
      </c>
      <c r="K184" s="32">
        <v>1011</v>
      </c>
      <c r="L184" s="32">
        <v>1013.5</v>
      </c>
      <c r="M184" s="28">
        <v>18.700000762939453</v>
      </c>
    </row>
    <row r="185" spans="1:13" x14ac:dyDescent="0.2">
      <c r="A185" s="2"/>
      <c r="C185" s="28"/>
      <c r="D185" s="7">
        <v>43265</v>
      </c>
      <c r="E185" s="25">
        <v>9.1000003814697266</v>
      </c>
      <c r="F185" s="25">
        <v>25.399999618530273</v>
      </c>
      <c r="G185" s="30">
        <v>0</v>
      </c>
      <c r="H185" s="30">
        <v>28.799999237060547</v>
      </c>
      <c r="I185" s="31">
        <v>36</v>
      </c>
      <c r="J185" s="31">
        <v>89</v>
      </c>
      <c r="K185" s="32">
        <v>1011.9000244140625</v>
      </c>
      <c r="L185" s="32">
        <v>1014.7000122070312</v>
      </c>
      <c r="M185" s="28">
        <v>17.899999618530273</v>
      </c>
    </row>
    <row r="186" spans="1:13" x14ac:dyDescent="0.2">
      <c r="A186" s="2"/>
      <c r="C186" s="28"/>
      <c r="D186" s="7">
        <v>43266</v>
      </c>
      <c r="E186" s="25">
        <v>10.899999618530273</v>
      </c>
      <c r="F186" s="25">
        <v>27.700000762939453</v>
      </c>
      <c r="G186" s="30">
        <v>0</v>
      </c>
      <c r="H186" s="30">
        <v>19.440000534057617</v>
      </c>
      <c r="I186" s="31">
        <v>30</v>
      </c>
      <c r="J186" s="31">
        <v>90</v>
      </c>
      <c r="K186" s="32">
        <v>1012.2999877929687</v>
      </c>
      <c r="L186" s="32">
        <v>1015.7000122070312</v>
      </c>
      <c r="M186" s="28">
        <v>19.200000762939453</v>
      </c>
    </row>
    <row r="187" spans="1:13" x14ac:dyDescent="0.2">
      <c r="A187" s="2"/>
      <c r="C187" s="28"/>
      <c r="D187" s="7">
        <v>43267</v>
      </c>
      <c r="E187" s="25">
        <v>11.800000190734863</v>
      </c>
      <c r="F187" s="25">
        <v>27.5</v>
      </c>
      <c r="G187" s="30">
        <v>0</v>
      </c>
      <c r="H187" s="30">
        <v>25.920000076293945</v>
      </c>
      <c r="I187" s="31">
        <v>39</v>
      </c>
      <c r="J187" s="31">
        <v>92</v>
      </c>
      <c r="K187" s="32">
        <v>1013.0999755859375</v>
      </c>
      <c r="L187" s="32">
        <v>1017.0999755859375</v>
      </c>
      <c r="M187" s="28">
        <v>20.200000762939453</v>
      </c>
    </row>
    <row r="188" spans="1:13" x14ac:dyDescent="0.2">
      <c r="A188" s="2"/>
      <c r="C188" s="28"/>
      <c r="D188" s="7">
        <v>43268</v>
      </c>
      <c r="E188" s="25">
        <v>13.300000190734863</v>
      </c>
      <c r="F188" s="25">
        <v>26.200000762939453</v>
      </c>
      <c r="G188" s="30">
        <v>0</v>
      </c>
      <c r="H188" s="30">
        <v>30.600000381469727</v>
      </c>
      <c r="I188" s="31">
        <v>37</v>
      </c>
      <c r="J188" s="31">
        <v>91</v>
      </c>
      <c r="K188" s="32">
        <v>1017.0999755859375</v>
      </c>
      <c r="L188" s="32">
        <v>1020</v>
      </c>
      <c r="M188" s="28">
        <v>20.799999237060547</v>
      </c>
    </row>
    <row r="189" spans="1:13" x14ac:dyDescent="0.2">
      <c r="A189" s="2"/>
      <c r="C189" s="28"/>
      <c r="D189" s="7">
        <v>43269</v>
      </c>
      <c r="E189" s="25">
        <v>11.199999809265137</v>
      </c>
      <c r="F189" s="25">
        <v>29.5</v>
      </c>
      <c r="G189" s="30">
        <v>0</v>
      </c>
      <c r="H189" s="30">
        <v>20.879999160766602</v>
      </c>
      <c r="I189" s="31">
        <v>25</v>
      </c>
      <c r="J189" s="31">
        <v>92</v>
      </c>
      <c r="K189" s="32">
        <v>1017.5999755859375</v>
      </c>
      <c r="L189" s="32">
        <v>1021.4000244140625</v>
      </c>
      <c r="M189" s="28">
        <v>20.700000762939453</v>
      </c>
    </row>
    <row r="190" spans="1:13" x14ac:dyDescent="0.2">
      <c r="A190" s="2"/>
      <c r="C190" s="28"/>
      <c r="D190" s="7">
        <v>43270</v>
      </c>
      <c r="E190" s="25">
        <v>12.5</v>
      </c>
      <c r="F190" s="25">
        <v>30.899999618530273</v>
      </c>
      <c r="G190" s="30">
        <v>0</v>
      </c>
      <c r="H190" s="30">
        <v>20.879999160766602</v>
      </c>
      <c r="I190" s="31">
        <v>31</v>
      </c>
      <c r="J190" s="31">
        <v>89</v>
      </c>
      <c r="K190" s="32">
        <v>1017.5999755859375</v>
      </c>
      <c r="L190" s="32">
        <v>1022.0999755859375</v>
      </c>
      <c r="M190" s="28">
        <v>21.600000381469727</v>
      </c>
    </row>
    <row r="191" spans="1:13" x14ac:dyDescent="0.2">
      <c r="A191" s="2"/>
      <c r="C191" s="28"/>
      <c r="D191" s="7">
        <v>43271</v>
      </c>
      <c r="E191" s="25">
        <v>13.300000190734863</v>
      </c>
      <c r="F191" s="25">
        <v>31.799999237060547</v>
      </c>
      <c r="G191" s="30">
        <v>0</v>
      </c>
      <c r="H191" s="30">
        <v>19.440000534057617</v>
      </c>
      <c r="I191" s="31">
        <v>24</v>
      </c>
      <c r="J191" s="31">
        <v>90</v>
      </c>
      <c r="K191" s="32">
        <v>1016.5</v>
      </c>
      <c r="L191" s="32">
        <v>1020.4000244140625</v>
      </c>
      <c r="M191" s="28">
        <v>23.100000381469727</v>
      </c>
    </row>
    <row r="192" spans="1:13" x14ac:dyDescent="0.2">
      <c r="A192" s="2"/>
      <c r="C192" s="28"/>
      <c r="D192" s="7">
        <v>43272</v>
      </c>
      <c r="E192" s="25">
        <v>13.199999809265137</v>
      </c>
      <c r="F192" s="25">
        <v>33.200000762939453</v>
      </c>
      <c r="G192" s="30">
        <v>0</v>
      </c>
      <c r="H192" s="30">
        <v>24.120000839233398</v>
      </c>
      <c r="I192" s="31">
        <v>26</v>
      </c>
      <c r="J192" s="31">
        <v>87</v>
      </c>
      <c r="K192" s="32">
        <v>1014.7000122070312</v>
      </c>
      <c r="L192" s="32">
        <v>1019.2000122070312</v>
      </c>
      <c r="M192" s="28">
        <v>23.899999618530273</v>
      </c>
    </row>
    <row r="193" spans="1:13" x14ac:dyDescent="0.2">
      <c r="A193" s="2"/>
      <c r="C193" s="28"/>
      <c r="D193" s="7">
        <v>43273</v>
      </c>
      <c r="E193" s="25">
        <v>16.600000381469727</v>
      </c>
      <c r="F193" s="25">
        <v>32.299999237060547</v>
      </c>
      <c r="G193" s="30">
        <v>0</v>
      </c>
      <c r="H193" s="30">
        <v>33.840000152587891</v>
      </c>
      <c r="I193" s="31">
        <v>30</v>
      </c>
      <c r="J193" s="31">
        <v>84</v>
      </c>
      <c r="K193" s="32">
        <v>1013.0999755859375</v>
      </c>
      <c r="L193" s="32">
        <v>1017.5</v>
      </c>
      <c r="M193" s="28">
        <v>24.299999237060547</v>
      </c>
    </row>
    <row r="194" spans="1:13" x14ac:dyDescent="0.2">
      <c r="A194" s="2"/>
      <c r="C194" s="28"/>
      <c r="D194" s="7">
        <v>43274</v>
      </c>
      <c r="E194" s="25">
        <v>15.100000381469727</v>
      </c>
      <c r="F194" s="25">
        <v>29.399999618530273</v>
      </c>
      <c r="G194" s="30">
        <v>0</v>
      </c>
      <c r="H194" s="30">
        <v>25.920000076293945</v>
      </c>
      <c r="I194" s="31">
        <v>44</v>
      </c>
      <c r="J194" s="31">
        <v>90</v>
      </c>
      <c r="K194" s="32">
        <v>1015.0999755859375</v>
      </c>
      <c r="L194" s="32">
        <v>1018.4000244140625</v>
      </c>
      <c r="M194" s="28">
        <v>22.399999618530273</v>
      </c>
    </row>
    <row r="195" spans="1:13" x14ac:dyDescent="0.2">
      <c r="A195" s="2"/>
      <c r="C195" s="28"/>
      <c r="D195" s="7">
        <v>43275</v>
      </c>
      <c r="E195" s="25">
        <v>17.600000381469727</v>
      </c>
      <c r="F195" s="25">
        <v>29.899999618530273</v>
      </c>
      <c r="G195" s="30">
        <v>0</v>
      </c>
      <c r="H195" s="30">
        <v>22.680000305175781</v>
      </c>
      <c r="I195" s="31">
        <v>35</v>
      </c>
      <c r="J195" s="31">
        <v>83</v>
      </c>
      <c r="K195" s="32">
        <v>1013.9000244140625</v>
      </c>
      <c r="L195" s="32">
        <v>1018.4000244140625</v>
      </c>
      <c r="M195" s="28">
        <v>23.100000381469727</v>
      </c>
    </row>
    <row r="196" spans="1:13" x14ac:dyDescent="0.2">
      <c r="A196" s="2"/>
      <c r="C196" s="28"/>
      <c r="D196" s="7">
        <v>43276</v>
      </c>
      <c r="E196" s="25">
        <v>16.600000381469727</v>
      </c>
      <c r="F196" s="25">
        <v>30.399999618530273</v>
      </c>
      <c r="G196" s="30">
        <v>0</v>
      </c>
      <c r="H196" s="30">
        <v>22.680000305175781</v>
      </c>
      <c r="I196" s="31">
        <v>38</v>
      </c>
      <c r="J196" s="31">
        <v>85</v>
      </c>
      <c r="K196" s="32">
        <v>1013.5</v>
      </c>
      <c r="L196" s="32">
        <v>1017.4000244140625</v>
      </c>
      <c r="M196" s="28">
        <v>23.299999237060547</v>
      </c>
    </row>
    <row r="197" spans="1:13" x14ac:dyDescent="0.2">
      <c r="A197" s="2"/>
      <c r="C197" s="28"/>
      <c r="D197" s="7">
        <v>43277</v>
      </c>
      <c r="E197" s="25">
        <v>18.700000762939453</v>
      </c>
      <c r="F197" s="25">
        <v>30.700000762939453</v>
      </c>
      <c r="G197" s="30">
        <v>0</v>
      </c>
      <c r="H197" s="30">
        <v>27.360000610351563</v>
      </c>
      <c r="I197" s="31">
        <v>35</v>
      </c>
      <c r="J197" s="31">
        <v>78</v>
      </c>
      <c r="K197" s="32">
        <v>1014.5999755859375</v>
      </c>
      <c r="L197" s="32">
        <v>1017.9000244140625</v>
      </c>
      <c r="M197" s="28">
        <v>24.299999237060547</v>
      </c>
    </row>
    <row r="198" spans="1:13" x14ac:dyDescent="0.2">
      <c r="A198" s="2"/>
      <c r="C198" s="28"/>
      <c r="D198" s="7"/>
      <c r="E198" s="25"/>
      <c r="F198" s="25"/>
      <c r="G198" s="30"/>
      <c r="H198" s="30"/>
      <c r="I198" s="31"/>
      <c r="J198" s="31"/>
      <c r="K198" s="32"/>
      <c r="L198" s="32"/>
      <c r="M198" s="28"/>
    </row>
    <row r="199" spans="1:13" x14ac:dyDescent="0.2">
      <c r="A199" s="2"/>
      <c r="C199" s="28"/>
      <c r="D199" s="7"/>
      <c r="E199" s="25"/>
      <c r="F199" s="25"/>
      <c r="G199" s="30"/>
      <c r="H199" s="30"/>
      <c r="I199" s="31"/>
      <c r="J199" s="31"/>
      <c r="K199" s="32"/>
      <c r="L199" s="32"/>
      <c r="M199" s="28"/>
    </row>
    <row r="200" spans="1:13" x14ac:dyDescent="0.2">
      <c r="A200" s="2"/>
      <c r="C200" s="28"/>
      <c r="D200" s="7"/>
      <c r="E200" s="25"/>
      <c r="F200" s="25"/>
      <c r="G200" s="30"/>
      <c r="H200" s="30"/>
      <c r="I200" s="31"/>
      <c r="J200" s="31"/>
      <c r="K200" s="32"/>
      <c r="L200" s="32"/>
      <c r="M200" s="28"/>
    </row>
    <row r="201" spans="1:13" x14ac:dyDescent="0.2">
      <c r="A201" s="2"/>
      <c r="C201" s="28"/>
      <c r="D201" s="7"/>
      <c r="E201" s="25"/>
      <c r="F201" s="25"/>
      <c r="G201" s="30"/>
      <c r="H201" s="30"/>
      <c r="I201" s="31"/>
      <c r="J201" s="31"/>
      <c r="K201" s="32"/>
      <c r="L201" s="32"/>
      <c r="M201" s="28"/>
    </row>
    <row r="202" spans="1:13" x14ac:dyDescent="0.2">
      <c r="A202" s="2"/>
      <c r="C202" s="28"/>
      <c r="D202" s="7"/>
      <c r="E202" s="25"/>
      <c r="F202" s="25"/>
      <c r="G202" s="30"/>
      <c r="H202" s="30"/>
      <c r="I202" s="31"/>
      <c r="J202" s="31"/>
      <c r="K202" s="32"/>
      <c r="L202" s="32"/>
      <c r="M202" s="28"/>
    </row>
    <row r="203" spans="1:13" x14ac:dyDescent="0.2">
      <c r="A203" s="2"/>
      <c r="C203" s="28"/>
      <c r="D203" s="7"/>
      <c r="E203" s="25"/>
      <c r="F203" s="25"/>
      <c r="G203" s="30"/>
      <c r="H203" s="30"/>
      <c r="I203" s="31"/>
      <c r="J203" s="31"/>
      <c r="K203" s="32"/>
      <c r="L203" s="32"/>
      <c r="M203" s="28"/>
    </row>
    <row r="204" spans="1:13" x14ac:dyDescent="0.2">
      <c r="A204" s="2"/>
      <c r="C204" s="28"/>
      <c r="D204" s="7"/>
      <c r="E204" s="25"/>
      <c r="F204" s="25"/>
      <c r="G204" s="30"/>
      <c r="H204" s="30"/>
      <c r="I204" s="31"/>
      <c r="J204" s="31"/>
      <c r="K204" s="32"/>
      <c r="L204" s="32"/>
      <c r="M204" s="28"/>
    </row>
    <row r="205" spans="1:13" x14ac:dyDescent="0.2">
      <c r="A205" s="2"/>
      <c r="C205" s="28"/>
      <c r="D205" s="7"/>
      <c r="E205" s="25"/>
      <c r="F205" s="25"/>
      <c r="G205" s="30"/>
      <c r="H205" s="30"/>
      <c r="I205" s="31"/>
      <c r="J205" s="31"/>
      <c r="K205" s="32"/>
      <c r="L205" s="32"/>
      <c r="M205" s="28"/>
    </row>
    <row r="206" spans="1:13" x14ac:dyDescent="0.2">
      <c r="A206" s="2"/>
      <c r="C206" s="28"/>
      <c r="D206" s="7"/>
      <c r="E206" s="25"/>
      <c r="F206" s="25"/>
      <c r="G206" s="30"/>
      <c r="H206" s="30"/>
      <c r="I206" s="31"/>
      <c r="J206" s="31"/>
      <c r="K206" s="32"/>
      <c r="L206" s="32"/>
      <c r="M206" s="28"/>
    </row>
    <row r="207" spans="1:13" x14ac:dyDescent="0.2">
      <c r="A207" s="2"/>
      <c r="C207" s="28"/>
      <c r="D207" s="7"/>
      <c r="E207" s="25"/>
      <c r="F207" s="25"/>
      <c r="G207" s="30"/>
      <c r="H207" s="30"/>
      <c r="I207" s="31"/>
      <c r="J207" s="31"/>
      <c r="K207" s="32"/>
      <c r="L207" s="32"/>
      <c r="M207" s="28"/>
    </row>
    <row r="208" spans="1:13" x14ac:dyDescent="0.2">
      <c r="A208" s="2"/>
      <c r="C208" s="28"/>
      <c r="D208" s="7"/>
      <c r="E208" s="25"/>
      <c r="F208" s="25"/>
      <c r="G208" s="30"/>
      <c r="H208" s="30"/>
      <c r="I208" s="31"/>
      <c r="J208" s="31"/>
      <c r="K208" s="32"/>
      <c r="L208" s="32"/>
      <c r="M208" s="28"/>
    </row>
    <row r="209" spans="1:13" x14ac:dyDescent="0.2">
      <c r="A209" s="2"/>
      <c r="C209" s="28"/>
      <c r="D209" s="7"/>
      <c r="E209" s="25"/>
      <c r="F209" s="25"/>
      <c r="G209" s="30"/>
      <c r="H209" s="30"/>
      <c r="I209" s="31"/>
      <c r="J209" s="31"/>
      <c r="K209" s="32"/>
      <c r="L209" s="32"/>
      <c r="M209" s="28"/>
    </row>
    <row r="210" spans="1:13" x14ac:dyDescent="0.2">
      <c r="A210" s="2"/>
      <c r="C210" s="28"/>
      <c r="D210" s="7"/>
      <c r="E210" s="25"/>
      <c r="F210" s="25"/>
      <c r="G210" s="30"/>
      <c r="H210" s="30"/>
      <c r="I210" s="31"/>
      <c r="J210" s="31"/>
      <c r="K210" s="32"/>
      <c r="L210" s="32"/>
      <c r="M210" s="28"/>
    </row>
    <row r="211" spans="1:13" x14ac:dyDescent="0.2">
      <c r="A211" s="2"/>
      <c r="C211" s="28"/>
      <c r="D211" s="7"/>
      <c r="E211" s="25"/>
      <c r="F211" s="25"/>
      <c r="G211" s="30"/>
      <c r="H211" s="30"/>
      <c r="I211" s="31"/>
      <c r="J211" s="31"/>
      <c r="K211" s="32"/>
      <c r="L211" s="32"/>
      <c r="M211" s="28"/>
    </row>
    <row r="212" spans="1:13" x14ac:dyDescent="0.2">
      <c r="A212" s="2"/>
      <c r="C212" s="28"/>
      <c r="D212" s="7"/>
      <c r="E212" s="25"/>
      <c r="F212" s="25"/>
      <c r="G212" s="30"/>
      <c r="H212" s="30"/>
      <c r="I212" s="31"/>
      <c r="J212" s="31"/>
      <c r="K212" s="32"/>
      <c r="L212" s="32"/>
      <c r="M212" s="28"/>
    </row>
    <row r="213" spans="1:13" x14ac:dyDescent="0.2">
      <c r="A213" s="2"/>
      <c r="C213" s="28"/>
      <c r="D213" s="7"/>
      <c r="E213" s="25"/>
      <c r="F213" s="25"/>
      <c r="G213" s="30"/>
      <c r="H213" s="30"/>
      <c r="I213" s="31"/>
      <c r="J213" s="31"/>
      <c r="K213" s="32"/>
      <c r="L213" s="32"/>
      <c r="M213" s="28"/>
    </row>
    <row r="214" spans="1:13" x14ac:dyDescent="0.2">
      <c r="A214" s="2"/>
      <c r="C214" s="28"/>
      <c r="D214" s="7"/>
      <c r="E214" s="25"/>
      <c r="F214" s="25"/>
      <c r="G214" s="30"/>
      <c r="H214" s="30"/>
      <c r="I214" s="31"/>
      <c r="J214" s="31"/>
      <c r="K214" s="32"/>
      <c r="L214" s="32"/>
      <c r="M214" s="28"/>
    </row>
    <row r="215" spans="1:13" x14ac:dyDescent="0.2">
      <c r="A215" s="2"/>
      <c r="C215" s="28"/>
      <c r="D215" s="7"/>
      <c r="E215" s="25"/>
      <c r="F215" s="25"/>
      <c r="G215" s="30"/>
      <c r="H215" s="30"/>
      <c r="I215" s="31"/>
      <c r="J215" s="31"/>
      <c r="K215" s="32"/>
      <c r="L215" s="32"/>
      <c r="M215" s="28"/>
    </row>
    <row r="216" spans="1:13" x14ac:dyDescent="0.2">
      <c r="A216" s="2"/>
      <c r="C216" s="28"/>
      <c r="D216" s="7"/>
      <c r="E216" s="25"/>
      <c r="F216" s="25"/>
      <c r="G216" s="30"/>
      <c r="H216" s="30"/>
      <c r="I216" s="31"/>
      <c r="J216" s="31"/>
      <c r="K216" s="32"/>
      <c r="L216" s="32"/>
      <c r="M216" s="28"/>
    </row>
    <row r="217" spans="1:13" x14ac:dyDescent="0.2">
      <c r="A217" s="2"/>
      <c r="C217" s="28"/>
      <c r="D217" s="7"/>
      <c r="E217" s="25"/>
      <c r="F217" s="25"/>
      <c r="G217" s="30"/>
      <c r="H217" s="30"/>
      <c r="I217" s="31"/>
      <c r="J217" s="31"/>
      <c r="K217" s="32"/>
      <c r="L217" s="32"/>
      <c r="M217" s="28"/>
    </row>
    <row r="218" spans="1:13" x14ac:dyDescent="0.2">
      <c r="A218" s="2"/>
      <c r="C218" s="28"/>
      <c r="D218" s="7"/>
      <c r="E218" s="25"/>
      <c r="F218" s="25"/>
      <c r="G218" s="30"/>
      <c r="H218" s="30"/>
      <c r="I218" s="31"/>
      <c r="J218" s="31"/>
      <c r="K218" s="32"/>
      <c r="L218" s="32"/>
      <c r="M218" s="28"/>
    </row>
    <row r="219" spans="1:13" x14ac:dyDescent="0.2">
      <c r="A219" s="2"/>
      <c r="C219" s="28"/>
      <c r="D219" s="7"/>
      <c r="E219" s="25"/>
      <c r="F219" s="25"/>
      <c r="G219" s="30"/>
      <c r="H219" s="30"/>
      <c r="I219" s="31"/>
      <c r="J219" s="31"/>
      <c r="K219" s="32"/>
      <c r="L219" s="32"/>
      <c r="M219" s="28"/>
    </row>
    <row r="220" spans="1:13" x14ac:dyDescent="0.2">
      <c r="A220" s="2"/>
      <c r="C220" s="28"/>
      <c r="D220" s="7"/>
      <c r="E220" s="25"/>
      <c r="F220" s="25"/>
      <c r="G220" s="30"/>
      <c r="H220" s="30"/>
      <c r="I220" s="31"/>
      <c r="J220" s="31"/>
      <c r="K220" s="32"/>
      <c r="L220" s="32"/>
      <c r="M220" s="28"/>
    </row>
    <row r="221" spans="1:13" x14ac:dyDescent="0.2">
      <c r="A221" s="2"/>
      <c r="C221" s="28"/>
      <c r="D221" s="7"/>
      <c r="E221" s="25"/>
      <c r="F221" s="25"/>
      <c r="G221" s="30"/>
      <c r="H221" s="30"/>
      <c r="I221" s="31"/>
      <c r="J221" s="31"/>
      <c r="K221" s="32"/>
      <c r="L221" s="32"/>
      <c r="M221" s="28"/>
    </row>
    <row r="222" spans="1:13" x14ac:dyDescent="0.2">
      <c r="A222" s="2"/>
      <c r="C222" s="28"/>
      <c r="D222" s="7"/>
      <c r="E222" s="25"/>
      <c r="F222" s="25"/>
      <c r="G222" s="30"/>
      <c r="H222" s="30"/>
      <c r="I222" s="31"/>
      <c r="J222" s="31"/>
      <c r="K222" s="32"/>
      <c r="L222" s="32"/>
      <c r="M222" s="28"/>
    </row>
    <row r="223" spans="1:13" x14ac:dyDescent="0.2">
      <c r="A223" s="2"/>
      <c r="C223" s="28"/>
      <c r="D223" s="7"/>
      <c r="E223" s="25"/>
      <c r="F223" s="25"/>
      <c r="G223" s="30"/>
      <c r="H223" s="30"/>
      <c r="I223" s="31"/>
      <c r="J223" s="31"/>
      <c r="K223" s="32"/>
      <c r="L223" s="32"/>
      <c r="M223" s="28"/>
    </row>
    <row r="224" spans="1:13" x14ac:dyDescent="0.2">
      <c r="A224" s="2"/>
      <c r="C224" s="28"/>
      <c r="D224" s="7"/>
      <c r="E224" s="25"/>
      <c r="F224" s="25"/>
      <c r="G224" s="30"/>
      <c r="H224" s="30"/>
      <c r="I224" s="31"/>
      <c r="J224" s="31"/>
      <c r="K224" s="32"/>
      <c r="L224" s="32"/>
      <c r="M224" s="28"/>
    </row>
    <row r="225" spans="1:13" x14ac:dyDescent="0.2">
      <c r="A225" s="2"/>
      <c r="C225" s="28"/>
      <c r="D225" s="7"/>
      <c r="E225" s="25"/>
      <c r="F225" s="25"/>
      <c r="G225" s="30"/>
      <c r="H225" s="30"/>
      <c r="I225" s="31"/>
      <c r="J225" s="31"/>
      <c r="K225" s="32"/>
      <c r="L225" s="32"/>
      <c r="M225" s="28"/>
    </row>
    <row r="226" spans="1:13" x14ac:dyDescent="0.2">
      <c r="A226" s="2"/>
      <c r="C226" s="28"/>
      <c r="D226" s="7"/>
      <c r="E226" s="25"/>
      <c r="F226" s="25"/>
      <c r="G226" s="30"/>
      <c r="H226" s="30"/>
      <c r="I226" s="31"/>
      <c r="J226" s="31"/>
      <c r="K226" s="32"/>
      <c r="L226" s="32"/>
      <c r="M226" s="28"/>
    </row>
    <row r="227" spans="1:13" x14ac:dyDescent="0.2">
      <c r="A227" s="2"/>
      <c r="C227" s="28"/>
      <c r="D227" s="7"/>
      <c r="E227" s="25"/>
      <c r="F227" s="25"/>
      <c r="G227" s="30"/>
      <c r="H227" s="30"/>
      <c r="I227" s="31"/>
      <c r="J227" s="31"/>
      <c r="K227" s="32"/>
      <c r="L227" s="32"/>
      <c r="M227" s="28"/>
    </row>
    <row r="228" spans="1:13" x14ac:dyDescent="0.2">
      <c r="A228" s="2"/>
      <c r="C228" s="28"/>
      <c r="D228" s="7"/>
      <c r="E228" s="25"/>
      <c r="F228" s="25"/>
      <c r="G228" s="30"/>
      <c r="H228" s="30"/>
      <c r="I228" s="31"/>
      <c r="J228" s="31"/>
      <c r="K228" s="32"/>
      <c r="L228" s="32"/>
      <c r="M228" s="28"/>
    </row>
    <row r="229" spans="1:13" x14ac:dyDescent="0.2">
      <c r="A229" s="2"/>
      <c r="C229" s="28"/>
      <c r="D229" s="7"/>
      <c r="E229" s="25"/>
      <c r="F229" s="25"/>
      <c r="G229" s="30"/>
      <c r="H229" s="30"/>
      <c r="I229" s="31"/>
      <c r="J229" s="31"/>
      <c r="K229" s="32"/>
      <c r="L229" s="32"/>
      <c r="M229" s="28"/>
    </row>
    <row r="230" spans="1:13" x14ac:dyDescent="0.2">
      <c r="A230" s="2"/>
      <c r="C230" s="28"/>
      <c r="D230" s="7"/>
      <c r="E230" s="25"/>
      <c r="F230" s="25"/>
      <c r="G230" s="30"/>
      <c r="H230" s="30"/>
      <c r="I230" s="31"/>
      <c r="J230" s="31"/>
      <c r="K230" s="32"/>
      <c r="L230" s="32"/>
      <c r="M230" s="28"/>
    </row>
    <row r="231" spans="1:13" x14ac:dyDescent="0.2">
      <c r="A231" s="2"/>
      <c r="C231" s="28"/>
      <c r="D231" s="7"/>
      <c r="E231" s="25"/>
      <c r="F231" s="25"/>
      <c r="G231" s="30"/>
      <c r="H231" s="30"/>
      <c r="I231" s="31"/>
      <c r="J231" s="31"/>
      <c r="K231" s="32"/>
      <c r="L231" s="32"/>
      <c r="M231" s="28"/>
    </row>
    <row r="232" spans="1:13" x14ac:dyDescent="0.2">
      <c r="A232" s="2"/>
      <c r="C232" s="28"/>
      <c r="D232" s="7"/>
      <c r="E232" s="25"/>
      <c r="F232" s="25"/>
      <c r="G232" s="30"/>
      <c r="H232" s="30"/>
      <c r="I232" s="31"/>
      <c r="J232" s="31"/>
      <c r="K232" s="32"/>
      <c r="L232" s="32"/>
      <c r="M232" s="28"/>
    </row>
    <row r="233" spans="1:13" x14ac:dyDescent="0.2">
      <c r="A233" s="2"/>
      <c r="C233" s="28"/>
      <c r="D233" s="7"/>
      <c r="E233" s="25"/>
      <c r="F233" s="25"/>
      <c r="G233" s="30"/>
      <c r="H233" s="30"/>
      <c r="I233" s="31"/>
      <c r="J233" s="31"/>
      <c r="K233" s="32"/>
      <c r="L233" s="32"/>
      <c r="M233" s="28"/>
    </row>
    <row r="234" spans="1:13" x14ac:dyDescent="0.2">
      <c r="A234" s="2"/>
      <c r="C234" s="28"/>
      <c r="D234" s="7"/>
      <c r="E234" s="25"/>
      <c r="F234" s="25"/>
      <c r="G234" s="30"/>
      <c r="H234" s="30"/>
      <c r="I234" s="31"/>
      <c r="J234" s="31"/>
      <c r="K234" s="32"/>
      <c r="L234" s="32"/>
      <c r="M234" s="28"/>
    </row>
    <row r="235" spans="1:13" x14ac:dyDescent="0.2">
      <c r="A235" s="2"/>
      <c r="C235" s="28"/>
      <c r="D235" s="7"/>
      <c r="E235" s="25"/>
      <c r="F235" s="25"/>
      <c r="G235" s="30"/>
      <c r="H235" s="30"/>
      <c r="I235" s="31"/>
      <c r="J235" s="31"/>
      <c r="K235" s="32"/>
      <c r="L235" s="32"/>
      <c r="M235" s="28"/>
    </row>
    <row r="236" spans="1:13" x14ac:dyDescent="0.2">
      <c r="A236" s="2"/>
      <c r="C236" s="28"/>
      <c r="D236" s="7"/>
      <c r="E236" s="25"/>
      <c r="F236" s="25"/>
      <c r="G236" s="30"/>
      <c r="H236" s="30"/>
      <c r="I236" s="31"/>
      <c r="J236" s="31"/>
      <c r="K236" s="32"/>
      <c r="L236" s="32"/>
      <c r="M236" s="28"/>
    </row>
    <row r="237" spans="1:13" x14ac:dyDescent="0.2">
      <c r="A237" s="2"/>
      <c r="C237" s="28"/>
      <c r="D237" s="7"/>
      <c r="E237" s="25"/>
      <c r="F237" s="25"/>
      <c r="G237" s="30"/>
      <c r="H237" s="30"/>
      <c r="I237" s="31"/>
      <c r="J237" s="31"/>
      <c r="K237" s="32"/>
      <c r="L237" s="32"/>
      <c r="M237" s="28"/>
    </row>
    <row r="238" spans="1:13" x14ac:dyDescent="0.2">
      <c r="A238" s="2"/>
      <c r="C238" s="28"/>
      <c r="D238" s="7"/>
      <c r="E238" s="25"/>
      <c r="F238" s="25"/>
      <c r="G238" s="30"/>
      <c r="H238" s="30"/>
      <c r="I238" s="31"/>
      <c r="J238" s="31"/>
      <c r="K238" s="32"/>
      <c r="L238" s="32"/>
      <c r="M238" s="28"/>
    </row>
    <row r="239" spans="1:13" x14ac:dyDescent="0.2">
      <c r="A239" s="2"/>
      <c r="C239" s="28"/>
      <c r="D239" s="7"/>
      <c r="E239" s="25"/>
      <c r="F239" s="25"/>
      <c r="G239" s="30"/>
      <c r="H239" s="30"/>
      <c r="I239" s="31"/>
      <c r="J239" s="31"/>
      <c r="K239" s="32"/>
      <c r="L239" s="32"/>
      <c r="M239" s="28"/>
    </row>
    <row r="240" spans="1:13" x14ac:dyDescent="0.2">
      <c r="A240" s="2"/>
      <c r="C240" s="28"/>
      <c r="D240" s="7"/>
      <c r="E240" s="25"/>
      <c r="F240" s="25"/>
      <c r="G240" s="30"/>
      <c r="H240" s="30"/>
      <c r="I240" s="31"/>
      <c r="J240" s="31"/>
      <c r="K240" s="32"/>
      <c r="L240" s="32"/>
      <c r="M240" s="28"/>
    </row>
    <row r="241" spans="1:13" x14ac:dyDescent="0.2">
      <c r="A241" s="2"/>
      <c r="C241" s="28"/>
      <c r="D241" s="7"/>
      <c r="E241" s="25"/>
      <c r="F241" s="25"/>
      <c r="G241" s="30"/>
      <c r="H241" s="30"/>
      <c r="I241" s="31"/>
      <c r="J241" s="31"/>
      <c r="K241" s="32"/>
      <c r="L241" s="32"/>
      <c r="M241" s="28"/>
    </row>
    <row r="242" spans="1:13" x14ac:dyDescent="0.2">
      <c r="A242" s="2"/>
      <c r="C242" s="28"/>
      <c r="D242" s="7"/>
      <c r="E242" s="25"/>
      <c r="F242" s="25"/>
      <c r="G242" s="30"/>
      <c r="H242" s="30"/>
      <c r="I242" s="31"/>
      <c r="J242" s="31"/>
      <c r="K242" s="32"/>
      <c r="L242" s="32"/>
      <c r="M242" s="28"/>
    </row>
    <row r="243" spans="1:13" x14ac:dyDescent="0.2">
      <c r="A243" s="2"/>
      <c r="C243" s="28"/>
      <c r="D243" s="7"/>
      <c r="E243" s="25"/>
      <c r="F243" s="25"/>
      <c r="G243" s="30"/>
      <c r="H243" s="30"/>
      <c r="I243" s="31"/>
      <c r="J243" s="31"/>
      <c r="K243" s="32"/>
      <c r="L243" s="32"/>
      <c r="M243" s="28"/>
    </row>
    <row r="244" spans="1:13" x14ac:dyDescent="0.2">
      <c r="A244" s="2"/>
      <c r="C244" s="28"/>
      <c r="D244" s="7"/>
      <c r="E244" s="25"/>
      <c r="F244" s="25"/>
      <c r="G244" s="30"/>
      <c r="H244" s="30"/>
      <c r="I244" s="31"/>
      <c r="J244" s="31"/>
      <c r="K244" s="32"/>
      <c r="L244" s="32"/>
      <c r="M244" s="28"/>
    </row>
    <row r="245" spans="1:13" x14ac:dyDescent="0.2">
      <c r="A245" s="2"/>
      <c r="C245" s="28"/>
      <c r="D245" s="7"/>
      <c r="E245" s="25"/>
      <c r="F245" s="25"/>
      <c r="G245" s="30"/>
      <c r="H245" s="30"/>
      <c r="I245" s="31"/>
      <c r="J245" s="31"/>
      <c r="K245" s="32"/>
      <c r="L245" s="32"/>
      <c r="M245" s="28"/>
    </row>
    <row r="246" spans="1:13" x14ac:dyDescent="0.2">
      <c r="A246" s="2"/>
      <c r="C246" s="28"/>
      <c r="D246" s="7"/>
      <c r="E246" s="25"/>
      <c r="F246" s="25"/>
      <c r="G246" s="30"/>
      <c r="H246" s="30"/>
      <c r="I246" s="31"/>
      <c r="J246" s="31"/>
      <c r="K246" s="32"/>
      <c r="L246" s="32"/>
      <c r="M246" s="28"/>
    </row>
    <row r="247" spans="1:13" x14ac:dyDescent="0.2">
      <c r="A247" s="2"/>
      <c r="C247" s="28"/>
      <c r="D247" s="7"/>
      <c r="E247" s="25"/>
      <c r="F247" s="25"/>
      <c r="G247" s="30"/>
      <c r="H247" s="30"/>
      <c r="I247" s="31"/>
      <c r="J247" s="31"/>
      <c r="K247" s="32"/>
      <c r="L247" s="32"/>
      <c r="M247" s="28"/>
    </row>
    <row r="248" spans="1:13" x14ac:dyDescent="0.2">
      <c r="A248" s="2"/>
      <c r="C248" s="28"/>
      <c r="D248" s="7"/>
      <c r="E248" s="25"/>
      <c r="F248" s="25"/>
      <c r="G248" s="30"/>
      <c r="H248" s="30"/>
      <c r="I248" s="31"/>
      <c r="J248" s="31"/>
      <c r="K248" s="32"/>
      <c r="L248" s="32"/>
      <c r="M248" s="28"/>
    </row>
    <row r="249" spans="1:13" x14ac:dyDescent="0.2">
      <c r="A249" s="2"/>
      <c r="C249" s="28"/>
      <c r="D249" s="7"/>
      <c r="E249" s="25"/>
      <c r="F249" s="25"/>
      <c r="G249" s="30"/>
      <c r="H249" s="30"/>
      <c r="I249" s="31"/>
      <c r="J249" s="31"/>
      <c r="K249" s="32"/>
      <c r="L249" s="32"/>
      <c r="M249" s="28"/>
    </row>
    <row r="250" spans="1:13" x14ac:dyDescent="0.2">
      <c r="A250" s="2"/>
      <c r="C250" s="28"/>
      <c r="D250" s="7"/>
      <c r="E250" s="25"/>
      <c r="F250" s="25"/>
      <c r="G250" s="30"/>
      <c r="H250" s="30"/>
      <c r="I250" s="31"/>
      <c r="J250" s="31"/>
      <c r="K250" s="32"/>
      <c r="L250" s="32"/>
      <c r="M250" s="28"/>
    </row>
    <row r="251" spans="1:13" x14ac:dyDescent="0.2">
      <c r="A251" s="2"/>
      <c r="C251" s="28"/>
      <c r="D251" s="7"/>
      <c r="E251" s="25"/>
      <c r="F251" s="25"/>
      <c r="G251" s="30"/>
      <c r="H251" s="30"/>
      <c r="I251" s="31"/>
      <c r="J251" s="31"/>
      <c r="K251" s="32"/>
      <c r="L251" s="32"/>
      <c r="M251" s="28"/>
    </row>
    <row r="252" spans="1:13" x14ac:dyDescent="0.2">
      <c r="A252" s="2"/>
      <c r="C252" s="28"/>
      <c r="D252" s="7"/>
      <c r="E252" s="25"/>
      <c r="F252" s="25"/>
      <c r="G252" s="30"/>
      <c r="H252" s="30"/>
      <c r="I252" s="31"/>
      <c r="J252" s="31"/>
      <c r="K252" s="32"/>
      <c r="L252" s="32"/>
      <c r="M252" s="28"/>
    </row>
    <row r="253" spans="1:13" x14ac:dyDescent="0.2">
      <c r="A253" s="2"/>
      <c r="C253" s="28"/>
      <c r="D253" s="7"/>
      <c r="E253" s="25"/>
      <c r="F253" s="25"/>
      <c r="G253" s="30"/>
      <c r="H253" s="30"/>
      <c r="I253" s="31"/>
      <c r="J253" s="31"/>
      <c r="K253" s="32"/>
      <c r="L253" s="32"/>
      <c r="M253" s="28"/>
    </row>
    <row r="254" spans="1:13" x14ac:dyDescent="0.2">
      <c r="A254" s="2"/>
      <c r="C254" s="28"/>
      <c r="D254" s="7"/>
      <c r="E254" s="25"/>
      <c r="F254" s="25"/>
      <c r="G254" s="30"/>
      <c r="H254" s="30"/>
      <c r="I254" s="31"/>
      <c r="J254" s="31"/>
      <c r="K254" s="32"/>
      <c r="L254" s="32"/>
      <c r="M254" s="28"/>
    </row>
    <row r="255" spans="1:13" x14ac:dyDescent="0.2">
      <c r="A255" s="2"/>
      <c r="C255" s="28"/>
      <c r="D255" s="7"/>
      <c r="E255" s="25"/>
      <c r="F255" s="25"/>
      <c r="G255" s="30"/>
      <c r="H255" s="30"/>
      <c r="I255" s="31"/>
      <c r="J255" s="31"/>
      <c r="K255" s="32"/>
      <c r="L255" s="32"/>
      <c r="M255" s="28"/>
    </row>
    <row r="256" spans="1:13" x14ac:dyDescent="0.2">
      <c r="A256" s="2"/>
      <c r="C256" s="28"/>
      <c r="D256" s="7"/>
      <c r="E256" s="25"/>
      <c r="F256" s="25"/>
      <c r="G256" s="30"/>
      <c r="H256" s="30"/>
      <c r="I256" s="31"/>
      <c r="J256" s="31"/>
      <c r="K256" s="32"/>
      <c r="L256" s="32"/>
      <c r="M256" s="28"/>
    </row>
    <row r="257" spans="1:13" x14ac:dyDescent="0.2">
      <c r="A257" s="2"/>
      <c r="C257" s="28"/>
      <c r="D257" s="7"/>
      <c r="E257" s="25"/>
      <c r="F257" s="25"/>
      <c r="G257" s="30"/>
      <c r="H257" s="30"/>
      <c r="I257" s="31"/>
      <c r="J257" s="31"/>
      <c r="K257" s="32"/>
      <c r="L257" s="32"/>
      <c r="M257" s="28"/>
    </row>
    <row r="258" spans="1:13" x14ac:dyDescent="0.2">
      <c r="A258" s="2"/>
      <c r="C258" s="28"/>
      <c r="D258" s="7"/>
      <c r="E258" s="25"/>
      <c r="F258" s="25"/>
      <c r="G258" s="30"/>
      <c r="H258" s="30"/>
      <c r="I258" s="31"/>
      <c r="J258" s="31"/>
      <c r="K258" s="32"/>
      <c r="L258" s="32"/>
      <c r="M258" s="28"/>
    </row>
    <row r="259" spans="1:13" x14ac:dyDescent="0.2">
      <c r="A259" s="2"/>
      <c r="C259" s="28"/>
      <c r="D259" s="7"/>
      <c r="E259" s="25"/>
      <c r="F259" s="25"/>
      <c r="G259" s="30"/>
      <c r="H259" s="30"/>
      <c r="I259" s="31"/>
      <c r="J259" s="31"/>
      <c r="K259" s="32"/>
      <c r="L259" s="32"/>
      <c r="M259" s="28"/>
    </row>
    <row r="260" spans="1:13" x14ac:dyDescent="0.2">
      <c r="A260" s="2"/>
      <c r="C260" s="28"/>
      <c r="D260" s="7"/>
      <c r="E260" s="25"/>
      <c r="F260" s="25"/>
      <c r="G260" s="30"/>
      <c r="H260" s="30"/>
      <c r="I260" s="31"/>
      <c r="J260" s="31"/>
      <c r="K260" s="32"/>
      <c r="L260" s="32"/>
      <c r="M260" s="28"/>
    </row>
    <row r="261" spans="1:13" x14ac:dyDescent="0.2">
      <c r="A261" s="2"/>
      <c r="C261" s="28"/>
      <c r="D261" s="7"/>
      <c r="E261" s="25"/>
      <c r="F261" s="25"/>
      <c r="G261" s="30"/>
      <c r="H261" s="30"/>
      <c r="I261" s="31"/>
      <c r="J261" s="31"/>
      <c r="K261" s="32"/>
      <c r="L261" s="32"/>
      <c r="M261" s="28"/>
    </row>
    <row r="262" spans="1:13" x14ac:dyDescent="0.2">
      <c r="A262" s="2"/>
      <c r="C262" s="28"/>
      <c r="D262" s="7"/>
      <c r="E262" s="25"/>
      <c r="F262" s="25"/>
      <c r="G262" s="30"/>
      <c r="H262" s="30"/>
      <c r="I262" s="31"/>
      <c r="J262" s="31"/>
      <c r="K262" s="32"/>
      <c r="L262" s="32"/>
      <c r="M262" s="28"/>
    </row>
    <row r="263" spans="1:13" x14ac:dyDescent="0.2">
      <c r="A263" s="2"/>
      <c r="C263" s="28"/>
      <c r="D263" s="7"/>
      <c r="E263" s="25"/>
      <c r="F263" s="25"/>
      <c r="G263" s="30"/>
      <c r="H263" s="30"/>
      <c r="I263" s="31"/>
      <c r="J263" s="31"/>
      <c r="K263" s="32"/>
      <c r="L263" s="32"/>
      <c r="M263" s="28"/>
    </row>
    <row r="264" spans="1:13" x14ac:dyDescent="0.2">
      <c r="A264" s="2"/>
      <c r="C264" s="28"/>
      <c r="D264" s="7"/>
      <c r="E264" s="25"/>
      <c r="F264" s="25"/>
      <c r="G264" s="30"/>
      <c r="H264" s="30"/>
      <c r="I264" s="31"/>
      <c r="J264" s="31"/>
      <c r="K264" s="32"/>
      <c r="L264" s="32"/>
      <c r="M264" s="28"/>
    </row>
    <row r="265" spans="1:13" x14ac:dyDescent="0.2">
      <c r="A265" s="2"/>
      <c r="C265" s="28"/>
      <c r="D265" s="7"/>
      <c r="E265" s="25"/>
      <c r="F265" s="25"/>
      <c r="G265" s="30"/>
      <c r="H265" s="30"/>
      <c r="I265" s="31"/>
      <c r="J265" s="31"/>
      <c r="K265" s="32"/>
      <c r="L265" s="32"/>
      <c r="M265" s="28"/>
    </row>
    <row r="266" spans="1:13" x14ac:dyDescent="0.2">
      <c r="A266" s="2"/>
      <c r="C266" s="28"/>
      <c r="D266" s="7"/>
      <c r="E266" s="25"/>
      <c r="F266" s="25"/>
      <c r="G266" s="30"/>
      <c r="H266" s="30"/>
      <c r="I266" s="31"/>
      <c r="J266" s="31"/>
      <c r="K266" s="32"/>
      <c r="L266" s="32"/>
      <c r="M266" s="28"/>
    </row>
    <row r="267" spans="1:13" x14ac:dyDescent="0.2">
      <c r="A267" s="2"/>
      <c r="C267" s="28"/>
      <c r="D267" s="7"/>
      <c r="E267" s="25"/>
      <c r="F267" s="25"/>
      <c r="G267" s="30"/>
      <c r="H267" s="30"/>
      <c r="I267" s="31"/>
      <c r="J267" s="31"/>
      <c r="K267" s="32"/>
      <c r="L267" s="32"/>
      <c r="M267" s="28"/>
    </row>
    <row r="268" spans="1:13" x14ac:dyDescent="0.2">
      <c r="A268" s="2"/>
      <c r="C268" s="28"/>
      <c r="D268" s="7"/>
      <c r="E268" s="25"/>
      <c r="F268" s="25"/>
      <c r="G268" s="30"/>
      <c r="H268" s="30"/>
      <c r="I268" s="31"/>
      <c r="J268" s="31"/>
      <c r="K268" s="32"/>
      <c r="L268" s="32"/>
      <c r="M268" s="28"/>
    </row>
    <row r="269" spans="1:13" x14ac:dyDescent="0.2">
      <c r="A269" s="2"/>
      <c r="C269" s="28"/>
      <c r="D269" s="7"/>
      <c r="E269" s="25"/>
      <c r="F269" s="25"/>
      <c r="G269" s="30"/>
      <c r="H269" s="30"/>
      <c r="I269" s="31"/>
      <c r="J269" s="31"/>
      <c r="K269" s="32"/>
      <c r="L269" s="32"/>
      <c r="M269" s="28"/>
    </row>
    <row r="270" spans="1:13" x14ac:dyDescent="0.2">
      <c r="A270" s="2"/>
      <c r="C270" s="28"/>
      <c r="D270" s="7"/>
      <c r="E270" s="25"/>
      <c r="F270" s="25"/>
      <c r="G270" s="30"/>
      <c r="H270" s="30"/>
      <c r="I270" s="31"/>
      <c r="J270" s="31"/>
      <c r="K270" s="32"/>
      <c r="L270" s="32"/>
      <c r="M270" s="28"/>
    </row>
    <row r="271" spans="1:13" x14ac:dyDescent="0.2">
      <c r="A271" s="2"/>
      <c r="C271" s="28"/>
      <c r="D271" s="7"/>
      <c r="E271" s="25"/>
      <c r="F271" s="25"/>
      <c r="G271" s="30"/>
      <c r="H271" s="30"/>
      <c r="I271" s="31"/>
      <c r="J271" s="31"/>
      <c r="K271" s="32"/>
      <c r="L271" s="32"/>
      <c r="M271" s="28"/>
    </row>
    <row r="272" spans="1:13" x14ac:dyDescent="0.2">
      <c r="A272" s="2"/>
      <c r="C272" s="28"/>
      <c r="D272" s="7"/>
      <c r="E272" s="25"/>
      <c r="F272" s="25"/>
      <c r="G272" s="30"/>
      <c r="H272" s="30"/>
      <c r="I272" s="31"/>
      <c r="J272" s="31"/>
      <c r="K272" s="32"/>
      <c r="L272" s="32"/>
      <c r="M272" s="28"/>
    </row>
    <row r="273" spans="1:13" x14ac:dyDescent="0.2">
      <c r="A273" s="2"/>
      <c r="C273" s="28"/>
      <c r="D273" s="7"/>
      <c r="E273" s="25"/>
      <c r="F273" s="25"/>
      <c r="G273" s="30"/>
      <c r="H273" s="30"/>
      <c r="I273" s="31"/>
      <c r="J273" s="31"/>
      <c r="K273" s="32"/>
      <c r="L273" s="32"/>
      <c r="M273" s="28"/>
    </row>
    <row r="274" spans="1:13" x14ac:dyDescent="0.2">
      <c r="A274" s="2"/>
      <c r="C274" s="28"/>
      <c r="D274" s="7"/>
      <c r="E274" s="25"/>
      <c r="F274" s="25"/>
      <c r="G274" s="30"/>
      <c r="H274" s="30"/>
      <c r="I274" s="31"/>
      <c r="J274" s="31"/>
      <c r="K274" s="32"/>
      <c r="L274" s="32"/>
      <c r="M274" s="28"/>
    </row>
    <row r="275" spans="1:13" x14ac:dyDescent="0.2">
      <c r="A275" s="2"/>
      <c r="C275" s="28"/>
      <c r="D275" s="7"/>
      <c r="E275" s="25"/>
      <c r="F275" s="25"/>
      <c r="G275" s="30"/>
      <c r="H275" s="30"/>
      <c r="I275" s="31"/>
      <c r="J275" s="31"/>
      <c r="K275" s="32"/>
      <c r="L275" s="32"/>
      <c r="M275" s="28"/>
    </row>
    <row r="276" spans="1:13" x14ac:dyDescent="0.2">
      <c r="A276" s="2"/>
      <c r="C276" s="28"/>
      <c r="D276" s="7"/>
      <c r="E276" s="25"/>
      <c r="F276" s="25"/>
      <c r="G276" s="30"/>
      <c r="H276" s="30"/>
      <c r="I276" s="31"/>
      <c r="J276" s="31"/>
      <c r="K276" s="32"/>
      <c r="L276" s="32"/>
      <c r="M276" s="28"/>
    </row>
    <row r="277" spans="1:13" x14ac:dyDescent="0.2">
      <c r="A277" s="2"/>
      <c r="C277" s="28"/>
      <c r="D277" s="7"/>
      <c r="E277" s="25"/>
      <c r="F277" s="25"/>
      <c r="G277" s="30"/>
      <c r="H277" s="30"/>
      <c r="I277" s="31"/>
      <c r="J277" s="31"/>
      <c r="K277" s="32"/>
      <c r="L277" s="32"/>
      <c r="M277" s="28"/>
    </row>
    <row r="278" spans="1:13" x14ac:dyDescent="0.2">
      <c r="A278" s="2"/>
      <c r="C278" s="28"/>
      <c r="D278" s="7"/>
      <c r="E278" s="25"/>
      <c r="F278" s="25"/>
      <c r="G278" s="30"/>
      <c r="H278" s="30"/>
      <c r="I278" s="31"/>
      <c r="J278" s="31"/>
      <c r="K278" s="32"/>
      <c r="L278" s="32"/>
      <c r="M278" s="28"/>
    </row>
    <row r="279" spans="1:13" x14ac:dyDescent="0.2">
      <c r="A279" s="2"/>
      <c r="C279" s="28"/>
      <c r="D279" s="7"/>
      <c r="E279" s="25"/>
      <c r="F279" s="25"/>
      <c r="G279" s="30"/>
      <c r="H279" s="30"/>
      <c r="I279" s="31"/>
      <c r="J279" s="31"/>
      <c r="K279" s="32"/>
      <c r="L279" s="32"/>
      <c r="M279" s="28"/>
    </row>
    <row r="280" spans="1:13" x14ac:dyDescent="0.2">
      <c r="A280" s="2"/>
      <c r="C280" s="28"/>
      <c r="D280" s="7"/>
      <c r="E280" s="25"/>
      <c r="F280" s="25"/>
      <c r="G280" s="30"/>
      <c r="H280" s="30"/>
      <c r="I280" s="31"/>
      <c r="J280" s="31"/>
      <c r="K280" s="32"/>
      <c r="L280" s="32"/>
      <c r="M280" s="28"/>
    </row>
    <row r="281" spans="1:13" x14ac:dyDescent="0.2">
      <c r="A281" s="2"/>
      <c r="C281" s="28"/>
      <c r="D281" s="7"/>
      <c r="E281" s="25"/>
      <c r="F281" s="25"/>
      <c r="G281" s="30"/>
      <c r="H281" s="30"/>
      <c r="I281" s="31"/>
      <c r="J281" s="31"/>
      <c r="K281" s="32"/>
      <c r="L281" s="32"/>
      <c r="M281" s="28"/>
    </row>
    <row r="282" spans="1:13" x14ac:dyDescent="0.2">
      <c r="A282" s="2"/>
      <c r="C282" s="28"/>
      <c r="D282" s="7"/>
      <c r="E282" s="25"/>
      <c r="F282" s="25"/>
      <c r="G282" s="30"/>
      <c r="H282" s="30"/>
      <c r="I282" s="31"/>
      <c r="J282" s="31"/>
      <c r="K282" s="32"/>
      <c r="L282" s="32"/>
      <c r="M282" s="28"/>
    </row>
    <row r="283" spans="1:13" x14ac:dyDescent="0.2">
      <c r="A283" s="2"/>
      <c r="C283" s="28"/>
      <c r="D283" s="7"/>
      <c r="E283" s="25"/>
      <c r="F283" s="25"/>
      <c r="G283" s="30"/>
      <c r="H283" s="30"/>
      <c r="I283" s="31"/>
      <c r="J283" s="31"/>
      <c r="K283" s="32"/>
      <c r="L283" s="32"/>
      <c r="M283" s="28"/>
    </row>
    <row r="284" spans="1:13" x14ac:dyDescent="0.2">
      <c r="A284" s="2"/>
      <c r="C284" s="28"/>
      <c r="D284" s="7"/>
      <c r="E284" s="25"/>
      <c r="F284" s="25"/>
      <c r="G284" s="30"/>
      <c r="H284" s="30"/>
      <c r="I284" s="31"/>
      <c r="J284" s="31"/>
      <c r="K284" s="32"/>
      <c r="L284" s="32"/>
      <c r="M284" s="28"/>
    </row>
    <row r="285" spans="1:13" x14ac:dyDescent="0.2">
      <c r="A285" s="2"/>
      <c r="C285" s="28"/>
      <c r="D285" s="7"/>
      <c r="E285" s="25"/>
      <c r="F285" s="25"/>
      <c r="G285" s="30"/>
      <c r="H285" s="30"/>
      <c r="I285" s="31"/>
      <c r="J285" s="31"/>
      <c r="K285" s="32"/>
      <c r="L285" s="32"/>
      <c r="M285" s="28"/>
    </row>
    <row r="286" spans="1:13" x14ac:dyDescent="0.2">
      <c r="A286" s="2"/>
      <c r="C286" s="28"/>
      <c r="D286" s="7"/>
      <c r="E286" s="25"/>
      <c r="F286" s="25"/>
      <c r="G286" s="30"/>
      <c r="H286" s="30"/>
      <c r="I286" s="31"/>
      <c r="J286" s="31"/>
      <c r="K286" s="32"/>
      <c r="L286" s="32"/>
      <c r="M286" s="28"/>
    </row>
    <row r="287" spans="1:13" x14ac:dyDescent="0.2">
      <c r="A287" s="2"/>
      <c r="C287" s="28"/>
      <c r="D287" s="7"/>
      <c r="E287" s="25"/>
      <c r="F287" s="25"/>
      <c r="G287" s="30"/>
      <c r="H287" s="30"/>
      <c r="I287" s="31"/>
      <c r="J287" s="31"/>
      <c r="K287" s="32"/>
      <c r="L287" s="32"/>
      <c r="M287" s="28"/>
    </row>
    <row r="288" spans="1:13" x14ac:dyDescent="0.2">
      <c r="A288" s="2"/>
      <c r="C288" s="28"/>
      <c r="D288" s="7"/>
      <c r="E288" s="25"/>
      <c r="F288" s="25"/>
      <c r="G288" s="30"/>
      <c r="H288" s="30"/>
      <c r="I288" s="31"/>
      <c r="J288" s="31"/>
      <c r="K288" s="32"/>
      <c r="L288" s="32"/>
      <c r="M288" s="28"/>
    </row>
    <row r="289" spans="1:13" x14ac:dyDescent="0.2">
      <c r="A289" s="2"/>
      <c r="C289" s="28"/>
      <c r="D289" s="7"/>
      <c r="E289" s="25"/>
      <c r="F289" s="25"/>
      <c r="G289" s="30"/>
      <c r="H289" s="30"/>
      <c r="I289" s="31"/>
      <c r="J289" s="31"/>
      <c r="K289" s="32"/>
      <c r="L289" s="32"/>
      <c r="M289" s="28"/>
    </row>
    <row r="290" spans="1:13" x14ac:dyDescent="0.2">
      <c r="A290" s="2"/>
      <c r="C290" s="28"/>
      <c r="D290" s="7"/>
      <c r="E290" s="25"/>
      <c r="F290" s="25"/>
      <c r="G290" s="30"/>
      <c r="H290" s="30"/>
      <c r="I290" s="31"/>
      <c r="J290" s="31"/>
      <c r="K290" s="32"/>
      <c r="L290" s="32"/>
      <c r="M290" s="28"/>
    </row>
    <row r="291" spans="1:13" x14ac:dyDescent="0.2">
      <c r="A291" s="2"/>
      <c r="C291" s="28"/>
      <c r="D291" s="7"/>
      <c r="E291" s="25"/>
      <c r="F291" s="25"/>
      <c r="G291" s="30"/>
      <c r="H291" s="30"/>
      <c r="I291" s="31"/>
      <c r="J291" s="31"/>
      <c r="K291" s="32"/>
      <c r="L291" s="32"/>
      <c r="M291" s="28"/>
    </row>
    <row r="292" spans="1:13" x14ac:dyDescent="0.2">
      <c r="A292" s="2"/>
      <c r="C292" s="28"/>
      <c r="D292" s="7"/>
      <c r="E292" s="25"/>
      <c r="F292" s="25"/>
      <c r="G292" s="30"/>
      <c r="H292" s="30"/>
      <c r="I292" s="31"/>
      <c r="J292" s="31"/>
      <c r="K292" s="32"/>
      <c r="L292" s="32"/>
      <c r="M292" s="28"/>
    </row>
    <row r="293" spans="1:13" x14ac:dyDescent="0.2">
      <c r="A293" s="2"/>
      <c r="C293" s="28"/>
      <c r="D293" s="7"/>
      <c r="E293" s="25"/>
      <c r="F293" s="25"/>
      <c r="G293" s="30"/>
      <c r="H293" s="30"/>
      <c r="I293" s="31"/>
      <c r="J293" s="31"/>
      <c r="K293" s="32"/>
      <c r="L293" s="32"/>
      <c r="M293" s="28"/>
    </row>
    <row r="294" spans="1:13" x14ac:dyDescent="0.2">
      <c r="A294" s="2"/>
      <c r="C294" s="28"/>
      <c r="D294" s="7"/>
      <c r="E294" s="25"/>
      <c r="F294" s="25"/>
      <c r="G294" s="30"/>
      <c r="H294" s="30"/>
      <c r="I294" s="31"/>
      <c r="J294" s="31"/>
      <c r="K294" s="32"/>
      <c r="L294" s="32"/>
      <c r="M294" s="28"/>
    </row>
    <row r="295" spans="1:13" x14ac:dyDescent="0.2">
      <c r="A295" s="2"/>
      <c r="C295" s="28"/>
      <c r="D295" s="7"/>
      <c r="E295" s="25"/>
      <c r="F295" s="25"/>
      <c r="G295" s="30"/>
      <c r="H295" s="30"/>
      <c r="I295" s="31"/>
      <c r="J295" s="31"/>
      <c r="K295" s="32"/>
      <c r="L295" s="32"/>
      <c r="M295" s="28"/>
    </row>
    <row r="296" spans="1:13" x14ac:dyDescent="0.2">
      <c r="A296" s="2"/>
      <c r="C296" s="28"/>
      <c r="D296" s="7"/>
      <c r="E296" s="25"/>
      <c r="F296" s="25"/>
      <c r="G296" s="30"/>
      <c r="H296" s="30"/>
      <c r="I296" s="31"/>
      <c r="J296" s="31"/>
      <c r="K296" s="32"/>
      <c r="L296" s="32"/>
      <c r="M296" s="28"/>
    </row>
    <row r="297" spans="1:13" x14ac:dyDescent="0.2">
      <c r="A297" s="2"/>
      <c r="C297" s="28"/>
      <c r="D297" s="7"/>
      <c r="E297" s="25"/>
      <c r="F297" s="25"/>
      <c r="G297" s="30"/>
      <c r="H297" s="30"/>
      <c r="I297" s="31"/>
      <c r="J297" s="31"/>
      <c r="K297" s="32"/>
      <c r="L297" s="32"/>
      <c r="M297" s="28"/>
    </row>
    <row r="298" spans="1:13" x14ac:dyDescent="0.2">
      <c r="A298" s="2"/>
      <c r="C298" s="28"/>
      <c r="D298" s="7"/>
      <c r="E298" s="25"/>
      <c r="F298" s="25"/>
      <c r="G298" s="30"/>
      <c r="H298" s="30"/>
      <c r="I298" s="31"/>
      <c r="J298" s="31"/>
      <c r="K298" s="32"/>
      <c r="L298" s="32"/>
      <c r="M298" s="28"/>
    </row>
    <row r="299" spans="1:13" x14ac:dyDescent="0.2">
      <c r="A299" s="2"/>
      <c r="C299" s="28"/>
      <c r="D299" s="7"/>
      <c r="E299" s="25"/>
      <c r="F299" s="25"/>
      <c r="G299" s="30"/>
      <c r="H299" s="30"/>
      <c r="I299" s="31"/>
      <c r="J299" s="31"/>
      <c r="K299" s="32"/>
      <c r="L299" s="32"/>
      <c r="M299" s="28"/>
    </row>
    <row r="300" spans="1:13" x14ac:dyDescent="0.2">
      <c r="A300" s="2"/>
      <c r="C300" s="28"/>
      <c r="D300" s="7"/>
      <c r="E300" s="25"/>
      <c r="F300" s="25"/>
      <c r="G300" s="30"/>
      <c r="H300" s="30"/>
      <c r="I300" s="31"/>
      <c r="J300" s="31"/>
      <c r="K300" s="32"/>
      <c r="L300" s="32"/>
      <c r="M300" s="28"/>
    </row>
    <row r="301" spans="1:13" x14ac:dyDescent="0.2">
      <c r="A301" s="2"/>
      <c r="C301" s="28"/>
      <c r="D301" s="7"/>
      <c r="E301" s="25"/>
      <c r="F301" s="25"/>
      <c r="G301" s="30"/>
      <c r="H301" s="30"/>
      <c r="I301" s="31"/>
      <c r="J301" s="31"/>
      <c r="K301" s="32"/>
      <c r="L301" s="32"/>
      <c r="M301" s="28"/>
    </row>
    <row r="302" spans="1:13" x14ac:dyDescent="0.2">
      <c r="A302" s="2"/>
      <c r="C302" s="28"/>
      <c r="D302" s="7"/>
      <c r="E302" s="25"/>
      <c r="F302" s="25"/>
      <c r="G302" s="30"/>
      <c r="H302" s="30"/>
      <c r="I302" s="31"/>
      <c r="J302" s="31"/>
      <c r="K302" s="32"/>
      <c r="L302" s="32"/>
      <c r="M302" s="28"/>
    </row>
    <row r="303" spans="1:13" x14ac:dyDescent="0.2">
      <c r="A303" s="2"/>
      <c r="C303" s="28"/>
      <c r="D303" s="7"/>
      <c r="E303" s="25"/>
      <c r="F303" s="25"/>
      <c r="G303" s="30"/>
      <c r="H303" s="30"/>
      <c r="I303" s="31"/>
      <c r="J303" s="31"/>
      <c r="K303" s="32"/>
      <c r="L303" s="32"/>
      <c r="M303" s="28"/>
    </row>
    <row r="304" spans="1:13" x14ac:dyDescent="0.2">
      <c r="A304" s="2"/>
      <c r="C304" s="28"/>
      <c r="D304" s="7"/>
      <c r="E304" s="25"/>
      <c r="F304" s="25"/>
      <c r="G304" s="30"/>
      <c r="H304" s="30"/>
      <c r="I304" s="31"/>
      <c r="J304" s="31"/>
      <c r="K304" s="32"/>
      <c r="L304" s="32"/>
      <c r="M304" s="28"/>
    </row>
    <row r="305" spans="1:13" x14ac:dyDescent="0.2">
      <c r="A305" s="2"/>
      <c r="C305" s="28"/>
      <c r="D305" s="7"/>
      <c r="E305" s="25"/>
      <c r="F305" s="25"/>
      <c r="G305" s="30"/>
      <c r="H305" s="30"/>
      <c r="I305" s="31"/>
      <c r="J305" s="31"/>
      <c r="K305" s="32"/>
      <c r="L305" s="32"/>
      <c r="M305" s="28"/>
    </row>
    <row r="306" spans="1:13" x14ac:dyDescent="0.2">
      <c r="A306" s="2"/>
      <c r="C306" s="28"/>
      <c r="D306" s="7"/>
      <c r="E306" s="25"/>
      <c r="F306" s="25"/>
      <c r="G306" s="30"/>
      <c r="H306" s="30"/>
      <c r="I306" s="31"/>
      <c r="J306" s="31"/>
      <c r="K306" s="32"/>
      <c r="L306" s="32"/>
      <c r="M306" s="28"/>
    </row>
    <row r="307" spans="1:13" x14ac:dyDescent="0.2">
      <c r="A307" s="2"/>
      <c r="C307" s="28"/>
      <c r="D307" s="7"/>
      <c r="E307" s="25"/>
      <c r="F307" s="25"/>
      <c r="G307" s="30"/>
      <c r="H307" s="30"/>
      <c r="I307" s="31"/>
      <c r="J307" s="31"/>
      <c r="K307" s="32"/>
      <c r="L307" s="32"/>
      <c r="M307" s="28"/>
    </row>
    <row r="308" spans="1:13" x14ac:dyDescent="0.2">
      <c r="A308" s="2"/>
      <c r="C308" s="28"/>
      <c r="D308" s="7"/>
      <c r="E308" s="25"/>
      <c r="F308" s="25"/>
      <c r="G308" s="30"/>
      <c r="H308" s="30"/>
      <c r="I308" s="31"/>
      <c r="J308" s="31"/>
      <c r="K308" s="32"/>
      <c r="L308" s="32"/>
      <c r="M308" s="28"/>
    </row>
    <row r="309" spans="1:13" x14ac:dyDescent="0.2">
      <c r="A309" s="2"/>
      <c r="C309" s="28"/>
      <c r="D309" s="7"/>
      <c r="E309" s="25"/>
      <c r="F309" s="25"/>
      <c r="G309" s="30"/>
      <c r="H309" s="30"/>
      <c r="I309" s="31"/>
      <c r="J309" s="31"/>
      <c r="K309" s="32"/>
      <c r="L309" s="32"/>
      <c r="M309" s="28"/>
    </row>
    <row r="310" spans="1:13" x14ac:dyDescent="0.2">
      <c r="C310" s="28"/>
      <c r="D310" s="7"/>
      <c r="E310" s="25"/>
      <c r="F310" s="25"/>
      <c r="G310" s="30"/>
      <c r="H310" s="30"/>
      <c r="I310" s="31"/>
      <c r="J310" s="31"/>
      <c r="K310" s="32"/>
      <c r="L310" s="32"/>
      <c r="M310" s="28"/>
    </row>
    <row r="311" spans="1:13" x14ac:dyDescent="0.2">
      <c r="C311" s="28"/>
      <c r="D311" s="7"/>
      <c r="E311" s="25"/>
      <c r="F311" s="25"/>
      <c r="G311" s="30"/>
      <c r="H311" s="30"/>
      <c r="I311" s="31"/>
      <c r="J311" s="31"/>
      <c r="K311" s="32"/>
      <c r="L311" s="32"/>
      <c r="M311" s="28"/>
    </row>
    <row r="312" spans="1:13" x14ac:dyDescent="0.2">
      <c r="C312" s="28"/>
      <c r="D312" s="7"/>
      <c r="E312" s="25"/>
      <c r="F312" s="25"/>
      <c r="G312" s="30"/>
      <c r="H312" s="30"/>
      <c r="I312" s="31"/>
      <c r="J312" s="31"/>
      <c r="K312" s="32"/>
      <c r="L312" s="32"/>
      <c r="M312" s="28"/>
    </row>
    <row r="313" spans="1:13" x14ac:dyDescent="0.2">
      <c r="C313" s="28"/>
      <c r="D313" s="7"/>
      <c r="E313" s="25"/>
      <c r="F313" s="25"/>
      <c r="G313" s="30"/>
      <c r="H313" s="30"/>
      <c r="I313" s="31"/>
      <c r="J313" s="31"/>
      <c r="K313" s="32"/>
      <c r="L313" s="32"/>
      <c r="M313" s="28"/>
    </row>
    <row r="314" spans="1:13" x14ac:dyDescent="0.2">
      <c r="C314" s="28"/>
      <c r="D314" s="7"/>
      <c r="E314" s="25"/>
      <c r="F314" s="25"/>
      <c r="G314" s="30"/>
      <c r="H314" s="30"/>
      <c r="I314" s="31"/>
      <c r="J314" s="31"/>
      <c r="K314" s="32"/>
      <c r="L314" s="32"/>
      <c r="M314" s="28"/>
    </row>
    <row r="315" spans="1:13" x14ac:dyDescent="0.2">
      <c r="C315" s="28"/>
      <c r="D315" s="7"/>
      <c r="E315" s="25"/>
      <c r="F315" s="25"/>
      <c r="G315" s="30"/>
      <c r="H315" s="30"/>
      <c r="I315" s="31"/>
      <c r="J315" s="31"/>
      <c r="K315" s="32"/>
      <c r="L315" s="32"/>
      <c r="M315" s="28"/>
    </row>
    <row r="316" spans="1:13" x14ac:dyDescent="0.2">
      <c r="C316" s="28"/>
      <c r="D316" s="7"/>
      <c r="E316" s="25"/>
      <c r="F316" s="25"/>
      <c r="G316" s="30"/>
      <c r="H316" s="30"/>
      <c r="I316" s="31"/>
      <c r="J316" s="31"/>
      <c r="K316" s="32"/>
      <c r="L316" s="32"/>
      <c r="M316" s="28"/>
    </row>
    <row r="317" spans="1:13" x14ac:dyDescent="0.2">
      <c r="C317" s="28"/>
      <c r="D317" s="7"/>
      <c r="E317" s="25"/>
      <c r="F317" s="25"/>
      <c r="G317" s="30"/>
      <c r="H317" s="30"/>
      <c r="I317" s="31"/>
      <c r="J317" s="31"/>
      <c r="K317" s="32"/>
      <c r="L317" s="32"/>
      <c r="M317" s="28"/>
    </row>
    <row r="318" spans="1:13" x14ac:dyDescent="0.2">
      <c r="C318" s="28"/>
      <c r="D318" s="7"/>
      <c r="E318" s="25"/>
      <c r="F318" s="25"/>
      <c r="G318" s="30"/>
      <c r="H318" s="30"/>
      <c r="I318" s="31"/>
      <c r="J318" s="31"/>
      <c r="K318" s="32"/>
      <c r="L318" s="32"/>
      <c r="M318" s="28"/>
    </row>
    <row r="319" spans="1:13" x14ac:dyDescent="0.2">
      <c r="C319" s="28"/>
      <c r="D319" s="7"/>
      <c r="E319" s="25"/>
      <c r="F319" s="25"/>
      <c r="G319" s="30"/>
      <c r="H319" s="30"/>
      <c r="I319" s="31"/>
      <c r="J319" s="31"/>
      <c r="K319" s="32"/>
      <c r="L319" s="32"/>
      <c r="M319" s="28"/>
    </row>
    <row r="320" spans="1:13" x14ac:dyDescent="0.2">
      <c r="C320" s="28"/>
      <c r="D320" s="7"/>
      <c r="E320" s="25"/>
      <c r="F320" s="25"/>
      <c r="G320" s="30"/>
      <c r="H320" s="30"/>
      <c r="I320" s="31"/>
      <c r="J320" s="31"/>
      <c r="K320" s="32"/>
      <c r="L320" s="32"/>
      <c r="M320" s="28"/>
    </row>
    <row r="321" spans="4:13" x14ac:dyDescent="0.2">
      <c r="D321" s="7"/>
      <c r="E321" s="25"/>
      <c r="F321" s="25"/>
      <c r="G321" s="30"/>
      <c r="H321" s="30"/>
      <c r="I321" s="31"/>
      <c r="J321" s="31"/>
      <c r="K321" s="32"/>
      <c r="L321" s="32"/>
      <c r="M321" s="28"/>
    </row>
    <row r="322" spans="4:13" x14ac:dyDescent="0.2">
      <c r="D322" s="7"/>
      <c r="E322" s="25"/>
      <c r="F322" s="25"/>
      <c r="G322" s="30"/>
      <c r="H322" s="30"/>
      <c r="I322" s="31"/>
      <c r="J322" s="31"/>
      <c r="K322" s="32"/>
      <c r="L322" s="32"/>
      <c r="M322" s="28"/>
    </row>
    <row r="323" spans="4:13" x14ac:dyDescent="0.2">
      <c r="D323" s="7"/>
      <c r="E323" s="25"/>
      <c r="F323" s="25"/>
      <c r="G323" s="30"/>
      <c r="H323" s="30"/>
      <c r="I323" s="31"/>
      <c r="J323" s="31"/>
      <c r="K323" s="32"/>
      <c r="L323" s="32"/>
      <c r="M323" s="28"/>
    </row>
    <row r="324" spans="4:13" x14ac:dyDescent="0.2">
      <c r="D324" s="7"/>
      <c r="E324" s="25"/>
      <c r="F324" s="25"/>
      <c r="G324" s="30"/>
      <c r="H324" s="30"/>
      <c r="I324" s="31"/>
      <c r="J324" s="31"/>
      <c r="K324" s="32"/>
      <c r="L324" s="32"/>
      <c r="M324" s="28"/>
    </row>
    <row r="325" spans="4:13" x14ac:dyDescent="0.2">
      <c r="D325" s="7"/>
      <c r="E325" s="25"/>
      <c r="F325" s="25"/>
      <c r="G325" s="30"/>
      <c r="H325" s="30"/>
      <c r="I325" s="31"/>
      <c r="J325" s="31"/>
      <c r="K325" s="32"/>
      <c r="L325" s="32"/>
      <c r="M325" s="28"/>
    </row>
    <row r="326" spans="4:13" x14ac:dyDescent="0.2">
      <c r="D326" s="7"/>
      <c r="E326" s="25"/>
      <c r="F326" s="25"/>
      <c r="G326" s="30"/>
      <c r="H326" s="30"/>
      <c r="I326" s="31"/>
      <c r="J326" s="31"/>
      <c r="K326" s="32"/>
      <c r="L326" s="32"/>
      <c r="M326" s="28"/>
    </row>
    <row r="327" spans="4:13" x14ac:dyDescent="0.2">
      <c r="D327" s="7"/>
      <c r="E327" s="25"/>
      <c r="F327" s="25"/>
      <c r="G327" s="30"/>
      <c r="H327" s="30"/>
      <c r="I327" s="31"/>
      <c r="J327" s="31"/>
      <c r="K327" s="32"/>
      <c r="L327" s="32"/>
      <c r="M327" s="28"/>
    </row>
    <row r="328" spans="4:13" x14ac:dyDescent="0.2">
      <c r="D328" s="7"/>
      <c r="E328" s="25"/>
      <c r="F328" s="25"/>
      <c r="G328" s="30"/>
      <c r="H328" s="30"/>
      <c r="I328" s="31"/>
      <c r="J328" s="31"/>
      <c r="K328" s="32"/>
      <c r="L328" s="32"/>
      <c r="M328" s="28"/>
    </row>
    <row r="329" spans="4:13" x14ac:dyDescent="0.2">
      <c r="D329" s="7"/>
      <c r="E329" s="25"/>
      <c r="F329" s="25"/>
      <c r="G329" s="30"/>
      <c r="H329" s="30"/>
      <c r="I329" s="31"/>
      <c r="J329" s="31"/>
      <c r="K329" s="32"/>
      <c r="L329" s="32"/>
      <c r="M329" s="28"/>
    </row>
    <row r="330" spans="4:13" x14ac:dyDescent="0.2">
      <c r="D330" s="7"/>
      <c r="E330" s="25"/>
      <c r="F330" s="25"/>
      <c r="G330" s="30"/>
      <c r="H330" s="30"/>
      <c r="I330" s="31"/>
      <c r="J330" s="31"/>
      <c r="K330" s="32"/>
      <c r="L330" s="32"/>
      <c r="M330" s="28"/>
    </row>
    <row r="331" spans="4:13" x14ac:dyDescent="0.2">
      <c r="D331" s="7"/>
      <c r="E331" s="25"/>
      <c r="F331" s="25"/>
      <c r="G331" s="30"/>
      <c r="H331" s="30"/>
      <c r="I331" s="31"/>
      <c r="J331" s="31"/>
      <c r="K331" s="32"/>
      <c r="L331" s="32"/>
      <c r="M331" s="28"/>
    </row>
    <row r="332" spans="4:13" x14ac:dyDescent="0.2">
      <c r="D332" s="7"/>
      <c r="E332" s="25"/>
      <c r="F332" s="25"/>
      <c r="G332" s="30"/>
      <c r="H332" s="30"/>
      <c r="I332" s="31"/>
      <c r="J332" s="31"/>
      <c r="K332" s="32"/>
      <c r="L332" s="32"/>
      <c r="M332" s="28"/>
    </row>
    <row r="333" spans="4:13" x14ac:dyDescent="0.2">
      <c r="D333" s="7"/>
      <c r="E333" s="25"/>
      <c r="F333" s="25"/>
      <c r="G333" s="30"/>
      <c r="H333" s="30"/>
      <c r="I333" s="31"/>
      <c r="J333" s="31"/>
      <c r="K333" s="32"/>
      <c r="L333" s="32"/>
      <c r="M333" s="28"/>
    </row>
    <row r="334" spans="4:13" x14ac:dyDescent="0.2">
      <c r="D334" s="7"/>
      <c r="E334" s="25"/>
      <c r="F334" s="25"/>
      <c r="G334" s="30"/>
      <c r="H334" s="30"/>
      <c r="I334" s="31"/>
      <c r="J334" s="31"/>
      <c r="K334" s="32"/>
      <c r="L334" s="32"/>
      <c r="M334" s="28"/>
    </row>
    <row r="335" spans="4:13" x14ac:dyDescent="0.2">
      <c r="D335" s="7"/>
      <c r="E335" s="25"/>
      <c r="F335" s="25"/>
      <c r="G335" s="30"/>
      <c r="H335" s="30"/>
      <c r="I335" s="31"/>
      <c r="J335" s="31"/>
      <c r="K335" s="32"/>
      <c r="L335" s="32"/>
      <c r="M335" s="28"/>
    </row>
    <row r="336" spans="4:13" x14ac:dyDescent="0.2">
      <c r="D336" s="7"/>
      <c r="E336" s="25"/>
      <c r="F336" s="25"/>
      <c r="G336" s="30"/>
      <c r="H336" s="30"/>
      <c r="I336" s="31"/>
      <c r="J336" s="31"/>
      <c r="K336" s="32"/>
      <c r="L336" s="32"/>
      <c r="M336" s="28"/>
    </row>
    <row r="337" spans="4:13" x14ac:dyDescent="0.2">
      <c r="D337" s="7"/>
      <c r="E337" s="25"/>
      <c r="F337" s="25"/>
      <c r="G337" s="30"/>
      <c r="H337" s="30"/>
      <c r="I337" s="31"/>
      <c r="J337" s="31"/>
      <c r="K337" s="32"/>
      <c r="L337" s="32"/>
      <c r="M337" s="28"/>
    </row>
    <row r="338" spans="4:13" x14ac:dyDescent="0.2">
      <c r="D338" s="7"/>
      <c r="E338" s="25"/>
      <c r="F338" s="25"/>
      <c r="G338" s="30"/>
      <c r="H338" s="30"/>
      <c r="I338" s="31"/>
      <c r="J338" s="31"/>
      <c r="K338" s="32"/>
      <c r="L338" s="32"/>
      <c r="M338" s="28"/>
    </row>
    <row r="339" spans="4:13" x14ac:dyDescent="0.2">
      <c r="D339" s="7"/>
      <c r="E339" s="25"/>
      <c r="F339" s="25"/>
      <c r="G339" s="30"/>
      <c r="H339" s="30"/>
      <c r="I339" s="31"/>
      <c r="J339" s="31"/>
      <c r="K339" s="32"/>
      <c r="L339" s="32"/>
      <c r="M339" s="28"/>
    </row>
    <row r="340" spans="4:13" x14ac:dyDescent="0.2">
      <c r="D340" s="7"/>
      <c r="E340" s="25"/>
      <c r="F340" s="25"/>
      <c r="G340" s="30"/>
      <c r="H340" s="30"/>
      <c r="I340" s="31"/>
      <c r="J340" s="31"/>
      <c r="K340" s="32"/>
      <c r="L340" s="32"/>
      <c r="M340" s="28"/>
    </row>
    <row r="341" spans="4:13" x14ac:dyDescent="0.2">
      <c r="D341" s="7"/>
      <c r="E341" s="25"/>
      <c r="F341" s="25"/>
      <c r="G341" s="30"/>
      <c r="H341" s="30"/>
      <c r="I341" s="31"/>
      <c r="J341" s="31"/>
      <c r="K341" s="32"/>
      <c r="L341" s="32"/>
      <c r="M341" s="28"/>
    </row>
    <row r="342" spans="4:13" x14ac:dyDescent="0.2">
      <c r="D342" s="7"/>
      <c r="E342" s="25"/>
      <c r="F342" s="25"/>
      <c r="G342" s="30"/>
      <c r="H342" s="30"/>
      <c r="I342" s="31"/>
      <c r="J342" s="31"/>
      <c r="K342" s="32"/>
      <c r="L342" s="32"/>
      <c r="M342" s="28"/>
    </row>
    <row r="343" spans="4:13" x14ac:dyDescent="0.2">
      <c r="D343" s="7"/>
      <c r="E343" s="25"/>
      <c r="F343" s="25"/>
      <c r="G343" s="30"/>
      <c r="H343" s="30"/>
      <c r="I343" s="31"/>
      <c r="J343" s="31"/>
      <c r="K343" s="32"/>
      <c r="L343" s="32"/>
      <c r="M343" s="28"/>
    </row>
    <row r="344" spans="4:13" x14ac:dyDescent="0.2">
      <c r="D344" s="7"/>
      <c r="E344" s="25"/>
      <c r="F344" s="25"/>
      <c r="G344" s="30"/>
      <c r="H344" s="30"/>
      <c r="I344" s="31"/>
      <c r="J344" s="31"/>
      <c r="K344" s="32"/>
      <c r="L344" s="32"/>
      <c r="M344" s="28"/>
    </row>
    <row r="345" spans="4:13" x14ac:dyDescent="0.2">
      <c r="D345" s="7"/>
      <c r="E345" s="25"/>
      <c r="F345" s="25"/>
      <c r="G345" s="30"/>
      <c r="H345" s="30"/>
      <c r="I345" s="31"/>
      <c r="J345" s="31"/>
      <c r="K345" s="32"/>
      <c r="L345" s="32"/>
      <c r="M345" s="28"/>
    </row>
    <row r="346" spans="4:13" x14ac:dyDescent="0.2">
      <c r="D346" s="7"/>
      <c r="E346" s="25"/>
      <c r="F346" s="25"/>
      <c r="G346" s="30"/>
      <c r="H346" s="30"/>
      <c r="I346" s="31"/>
      <c r="J346" s="31"/>
      <c r="K346" s="32"/>
      <c r="L346" s="32"/>
      <c r="M346" s="28"/>
    </row>
    <row r="347" spans="4:13" x14ac:dyDescent="0.2">
      <c r="D347" s="7"/>
      <c r="E347" s="25"/>
      <c r="F347" s="25"/>
      <c r="G347" s="30"/>
      <c r="H347" s="30"/>
      <c r="I347" s="31"/>
      <c r="J347" s="31"/>
      <c r="K347" s="32"/>
      <c r="L347" s="32"/>
      <c r="M347" s="28"/>
    </row>
    <row r="348" spans="4:13" x14ac:dyDescent="0.2">
      <c r="D348" s="7"/>
      <c r="E348" s="25"/>
      <c r="F348" s="25"/>
      <c r="G348" s="30"/>
      <c r="H348" s="30"/>
      <c r="I348" s="31"/>
      <c r="J348" s="31"/>
      <c r="K348" s="32"/>
      <c r="L348" s="32"/>
      <c r="M348" s="28"/>
    </row>
    <row r="349" spans="4:13" x14ac:dyDescent="0.2">
      <c r="D349" s="7"/>
      <c r="E349" s="25"/>
      <c r="F349" s="25"/>
      <c r="G349" s="30"/>
      <c r="H349" s="30"/>
      <c r="I349" s="31"/>
      <c r="J349" s="31"/>
      <c r="K349" s="32"/>
      <c r="L349" s="32"/>
      <c r="M349" s="28"/>
    </row>
    <row r="350" spans="4:13" x14ac:dyDescent="0.2">
      <c r="D350" s="7"/>
      <c r="E350" s="25"/>
      <c r="F350" s="25"/>
      <c r="G350" s="30"/>
      <c r="H350" s="30"/>
      <c r="I350" s="31"/>
      <c r="J350" s="31"/>
      <c r="K350" s="32"/>
      <c r="L350" s="32"/>
      <c r="M350" s="28"/>
    </row>
    <row r="351" spans="4:13" x14ac:dyDescent="0.2">
      <c r="D351" s="7"/>
      <c r="E351" s="25"/>
      <c r="F351" s="25"/>
      <c r="G351" s="30"/>
      <c r="H351" s="30"/>
      <c r="I351" s="31"/>
      <c r="J351" s="31"/>
      <c r="K351" s="32"/>
      <c r="L351" s="32"/>
      <c r="M351" s="28"/>
    </row>
    <row r="352" spans="4:13" x14ac:dyDescent="0.2">
      <c r="D352" s="7"/>
      <c r="E352" s="25"/>
      <c r="F352" s="25"/>
      <c r="G352" s="30"/>
      <c r="H352" s="30"/>
      <c r="I352" s="31"/>
      <c r="J352" s="31"/>
      <c r="K352" s="32"/>
      <c r="L352" s="32"/>
      <c r="M352" s="28"/>
    </row>
    <row r="353" spans="4:13" x14ac:dyDescent="0.2">
      <c r="D353" s="7"/>
      <c r="E353" s="25"/>
      <c r="F353" s="25"/>
      <c r="G353" s="30"/>
      <c r="H353" s="30"/>
      <c r="I353" s="31"/>
      <c r="J353" s="31"/>
      <c r="K353" s="32"/>
      <c r="L353" s="32"/>
      <c r="M353" s="28"/>
    </row>
    <row r="354" spans="4:13" x14ac:dyDescent="0.2">
      <c r="D354" s="7"/>
      <c r="E354" s="25"/>
      <c r="F354" s="25"/>
      <c r="G354" s="30"/>
      <c r="H354" s="30"/>
      <c r="I354" s="31"/>
      <c r="J354" s="31"/>
      <c r="K354" s="32"/>
      <c r="L354" s="32"/>
      <c r="M354" s="28"/>
    </row>
    <row r="355" spans="4:13" x14ac:dyDescent="0.2">
      <c r="D355" s="7"/>
      <c r="E355" s="25"/>
      <c r="F355" s="25"/>
      <c r="G355" s="30"/>
      <c r="H355" s="30"/>
      <c r="I355" s="31"/>
      <c r="J355" s="31"/>
      <c r="K355" s="32"/>
      <c r="L355" s="32"/>
      <c r="M355" s="28"/>
    </row>
    <row r="356" spans="4:13" x14ac:dyDescent="0.2">
      <c r="D356" s="7"/>
      <c r="E356" s="25"/>
      <c r="F356" s="25"/>
      <c r="G356" s="30"/>
      <c r="H356" s="30"/>
      <c r="I356" s="31"/>
      <c r="J356" s="31"/>
      <c r="K356" s="32"/>
      <c r="L356" s="32"/>
      <c r="M356" s="28"/>
    </row>
    <row r="357" spans="4:13" x14ac:dyDescent="0.2">
      <c r="D357" s="7"/>
      <c r="E357" s="25"/>
      <c r="F357" s="25"/>
      <c r="G357" s="30"/>
      <c r="H357" s="30"/>
      <c r="I357" s="31"/>
      <c r="J357" s="31"/>
      <c r="K357" s="32"/>
      <c r="L357" s="32"/>
      <c r="M357" s="28"/>
    </row>
    <row r="358" spans="4:13" x14ac:dyDescent="0.2">
      <c r="D358" s="7"/>
      <c r="E358" s="25"/>
      <c r="F358" s="25"/>
      <c r="G358" s="30"/>
      <c r="H358" s="30"/>
      <c r="I358" s="31"/>
      <c r="J358" s="31"/>
      <c r="K358" s="32"/>
      <c r="L358" s="32"/>
      <c r="M358" s="28"/>
    </row>
    <row r="359" spans="4:13" x14ac:dyDescent="0.2">
      <c r="D359" s="7"/>
      <c r="E359" s="25"/>
      <c r="F359" s="25"/>
      <c r="G359" s="30"/>
      <c r="H359" s="30"/>
      <c r="I359" s="31"/>
      <c r="J359" s="31"/>
      <c r="K359" s="32"/>
      <c r="L359" s="32"/>
      <c r="M359" s="28"/>
    </row>
    <row r="360" spans="4:13" x14ac:dyDescent="0.2">
      <c r="D360" s="7"/>
      <c r="E360" s="25"/>
      <c r="F360" s="25"/>
      <c r="G360" s="30"/>
      <c r="H360" s="30"/>
      <c r="I360" s="31"/>
      <c r="J360" s="31"/>
      <c r="K360" s="32"/>
      <c r="L360" s="32"/>
      <c r="M360" s="28"/>
    </row>
    <row r="361" spans="4:13" x14ac:dyDescent="0.2">
      <c r="D361" s="7"/>
      <c r="E361" s="25"/>
      <c r="F361" s="25"/>
      <c r="G361" s="30"/>
      <c r="H361" s="30"/>
      <c r="I361" s="31"/>
      <c r="J361" s="31"/>
      <c r="K361" s="32"/>
      <c r="L361" s="32"/>
      <c r="M361" s="28"/>
    </row>
    <row r="362" spans="4:13" x14ac:dyDescent="0.2">
      <c r="D362" s="7"/>
      <c r="E362" s="25"/>
      <c r="F362" s="25"/>
      <c r="G362" s="30"/>
      <c r="H362" s="30"/>
      <c r="I362" s="31"/>
      <c r="J362" s="31"/>
      <c r="K362" s="32"/>
      <c r="L362" s="32"/>
      <c r="M362" s="28"/>
    </row>
    <row r="363" spans="4:13" x14ac:dyDescent="0.2">
      <c r="D363" s="7"/>
      <c r="E363" s="25"/>
      <c r="F363" s="25"/>
      <c r="G363" s="30"/>
      <c r="H363" s="30"/>
      <c r="I363" s="31"/>
      <c r="J363" s="31"/>
      <c r="K363" s="32"/>
      <c r="L363" s="32"/>
      <c r="M363" s="28"/>
    </row>
    <row r="364" spans="4:13" x14ac:dyDescent="0.2">
      <c r="D364" s="7"/>
      <c r="E364" s="25"/>
      <c r="F364" s="25"/>
      <c r="G364" s="30"/>
      <c r="H364" s="30"/>
      <c r="I364" s="31"/>
      <c r="J364" s="31"/>
      <c r="K364" s="32"/>
      <c r="L364" s="32"/>
      <c r="M364" s="28"/>
    </row>
    <row r="365" spans="4:13" x14ac:dyDescent="0.2">
      <c r="D365" s="7"/>
      <c r="E365" s="25"/>
      <c r="F365" s="25"/>
      <c r="G365" s="30"/>
      <c r="H365" s="30"/>
      <c r="I365" s="31"/>
      <c r="J365" s="31"/>
      <c r="K365" s="32"/>
      <c r="L365" s="32"/>
      <c r="M365" s="28"/>
    </row>
    <row r="366" spans="4:13" x14ac:dyDescent="0.2">
      <c r="D366" s="7"/>
      <c r="E366" s="25"/>
      <c r="F366" s="25"/>
      <c r="G366" s="30"/>
      <c r="H366" s="30"/>
      <c r="I366" s="31"/>
      <c r="J366" s="31"/>
      <c r="K366" s="32"/>
      <c r="L366" s="32"/>
      <c r="M366" s="28"/>
    </row>
    <row r="367" spans="4:13" x14ac:dyDescent="0.2">
      <c r="D367" s="7"/>
      <c r="E367" s="25"/>
      <c r="F367" s="25"/>
      <c r="G367" s="30"/>
      <c r="H367" s="30"/>
      <c r="I367" s="31"/>
      <c r="J367" s="31"/>
      <c r="K367" s="32"/>
      <c r="L367" s="32"/>
      <c r="M367" s="28"/>
    </row>
    <row r="368" spans="4:13" x14ac:dyDescent="0.2">
      <c r="D368" s="7"/>
      <c r="E368" s="25"/>
      <c r="F368" s="25"/>
      <c r="G368" s="30"/>
      <c r="H368" s="30"/>
      <c r="I368" s="31"/>
      <c r="J368" s="31"/>
      <c r="K368" s="32"/>
      <c r="L368" s="32"/>
      <c r="M368" s="28"/>
    </row>
    <row r="369" spans="4:13" x14ac:dyDescent="0.2">
      <c r="D369" s="7"/>
      <c r="E369" s="25"/>
      <c r="F369" s="25"/>
      <c r="G369" s="30"/>
      <c r="H369" s="30"/>
      <c r="I369" s="31"/>
      <c r="J369" s="31"/>
      <c r="K369" s="32"/>
      <c r="L369" s="32"/>
      <c r="M369" s="28"/>
    </row>
    <row r="370" spans="4:13" x14ac:dyDescent="0.2">
      <c r="D370" s="7"/>
      <c r="E370" s="25"/>
      <c r="F370" s="25"/>
      <c r="G370" s="30"/>
      <c r="H370" s="30"/>
      <c r="I370" s="31"/>
      <c r="J370" s="31"/>
      <c r="K370" s="32"/>
      <c r="L370" s="32"/>
      <c r="M370" s="28"/>
    </row>
    <row r="371" spans="4:13" x14ac:dyDescent="0.2">
      <c r="D371" s="7"/>
      <c r="E371" s="25"/>
      <c r="F371" s="25"/>
      <c r="G371" s="30"/>
      <c r="H371" s="30"/>
      <c r="I371" s="31"/>
      <c r="J371" s="31"/>
      <c r="K371" s="32"/>
      <c r="L371" s="32"/>
      <c r="M371" s="28"/>
    </row>
    <row r="372" spans="4:13" x14ac:dyDescent="0.2">
      <c r="D372" s="7"/>
      <c r="E372" s="25"/>
      <c r="F372" s="25"/>
      <c r="G372" s="30"/>
      <c r="H372" s="30"/>
      <c r="I372" s="31"/>
      <c r="J372" s="31"/>
      <c r="K372" s="32"/>
      <c r="L372" s="32"/>
      <c r="M372" s="28"/>
    </row>
    <row r="373" spans="4:13" x14ac:dyDescent="0.2">
      <c r="D373" s="7"/>
      <c r="E373" s="25"/>
      <c r="F373" s="25"/>
      <c r="G373" s="30"/>
      <c r="H373" s="30"/>
      <c r="I373" s="31"/>
      <c r="J373" s="31"/>
      <c r="K373" s="32"/>
      <c r="L373" s="32"/>
      <c r="M373" s="28"/>
    </row>
    <row r="374" spans="4:13" x14ac:dyDescent="0.2">
      <c r="D374" s="7"/>
      <c r="E374" s="25"/>
      <c r="F374" s="25"/>
      <c r="G374" s="30"/>
      <c r="H374" s="30"/>
      <c r="I374" s="31"/>
      <c r="J374" s="31"/>
      <c r="K374" s="32"/>
      <c r="L374" s="32"/>
      <c r="M374" s="28"/>
    </row>
    <row r="375" spans="4:13" x14ac:dyDescent="0.2">
      <c r="D375" s="7"/>
      <c r="E375" s="25"/>
      <c r="F375" s="25"/>
      <c r="G375" s="30"/>
      <c r="H375" s="30"/>
      <c r="I375" s="31"/>
      <c r="J375" s="31"/>
      <c r="K375" s="32"/>
      <c r="L375" s="32"/>
      <c r="M375" s="28"/>
    </row>
    <row r="376" spans="4:13" x14ac:dyDescent="0.2">
      <c r="D376" s="7"/>
      <c r="E376" s="25"/>
      <c r="F376" s="25"/>
      <c r="G376" s="30"/>
      <c r="H376" s="30"/>
      <c r="I376" s="31"/>
      <c r="J376" s="31"/>
      <c r="K376" s="32"/>
      <c r="L376" s="32"/>
      <c r="M376" s="28"/>
    </row>
    <row r="377" spans="4:13" x14ac:dyDescent="0.2">
      <c r="D377" s="7"/>
      <c r="E377" s="25"/>
      <c r="F377" s="25"/>
      <c r="G377" s="30"/>
      <c r="H377" s="30"/>
      <c r="I377" s="31"/>
      <c r="J377" s="31"/>
      <c r="K377" s="32"/>
      <c r="L377" s="32"/>
      <c r="M377" s="28"/>
    </row>
    <row r="378" spans="4:13" x14ac:dyDescent="0.2">
      <c r="D378" s="7"/>
      <c r="E378" s="25"/>
      <c r="F378" s="25"/>
      <c r="G378" s="30"/>
      <c r="H378" s="30"/>
      <c r="I378" s="31"/>
      <c r="J378" s="31"/>
      <c r="K378" s="32"/>
      <c r="L378" s="32"/>
      <c r="M378" s="28"/>
    </row>
    <row r="379" spans="4:13" x14ac:dyDescent="0.2">
      <c r="D379" s="7"/>
      <c r="E379" s="25"/>
      <c r="F379" s="25"/>
      <c r="G379" s="30"/>
      <c r="H379" s="30"/>
      <c r="I379" s="31"/>
      <c r="J379" s="31"/>
      <c r="K379" s="32"/>
      <c r="L379" s="32"/>
      <c r="M379" s="28"/>
    </row>
    <row r="380" spans="4:13" x14ac:dyDescent="0.2">
      <c r="D380" s="7"/>
      <c r="E380" s="25"/>
      <c r="F380" s="25"/>
      <c r="G380" s="30"/>
      <c r="H380" s="30"/>
      <c r="I380" s="31"/>
      <c r="J380" s="31"/>
      <c r="K380" s="32"/>
      <c r="L380" s="32"/>
      <c r="M380" s="28"/>
    </row>
    <row r="381" spans="4:13" x14ac:dyDescent="0.2">
      <c r="D381" s="7"/>
      <c r="E381" s="25"/>
      <c r="F381" s="25"/>
      <c r="G381" s="30"/>
      <c r="H381" s="30"/>
      <c r="I381" s="31"/>
      <c r="J381" s="31"/>
      <c r="K381" s="32"/>
      <c r="L381" s="32"/>
      <c r="M381" s="28"/>
    </row>
    <row r="382" spans="4:13" x14ac:dyDescent="0.2">
      <c r="D382" s="7"/>
      <c r="E382" s="25"/>
      <c r="F382" s="25"/>
      <c r="G382" s="30"/>
      <c r="H382" s="30"/>
      <c r="I382" s="31"/>
      <c r="J382" s="31"/>
      <c r="K382" s="32"/>
      <c r="L382" s="32"/>
      <c r="M382" s="28"/>
    </row>
    <row r="383" spans="4:13" x14ac:dyDescent="0.2">
      <c r="D383" s="7"/>
      <c r="E383" s="25"/>
      <c r="F383" s="25"/>
      <c r="G383" s="30"/>
      <c r="H383" s="30"/>
      <c r="I383" s="31"/>
      <c r="J383" s="31"/>
      <c r="K383" s="32"/>
      <c r="L383" s="32"/>
      <c r="M383" s="28"/>
    </row>
    <row r="384" spans="4:13" x14ac:dyDescent="0.2">
      <c r="D384" s="7"/>
      <c r="E384" s="25"/>
      <c r="F384" s="25"/>
      <c r="G384" s="30"/>
      <c r="H384" s="30"/>
      <c r="I384" s="31"/>
      <c r="J384" s="31"/>
      <c r="K384" s="32"/>
      <c r="L384" s="32"/>
      <c r="M384" s="28"/>
    </row>
    <row r="385" spans="4:13" x14ac:dyDescent="0.2">
      <c r="D385" s="7"/>
      <c r="E385" s="25"/>
      <c r="F385" s="25"/>
      <c r="G385" s="30"/>
      <c r="H385" s="30"/>
      <c r="I385" s="31"/>
      <c r="J385" s="31"/>
      <c r="K385" s="32"/>
      <c r="L385" s="32"/>
      <c r="M385" s="28"/>
    </row>
    <row r="386" spans="4:13" x14ac:dyDescent="0.2">
      <c r="D386" s="7"/>
      <c r="M386" s="3"/>
    </row>
    <row r="387" spans="4:13" x14ac:dyDescent="0.2">
      <c r="D387" s="7"/>
      <c r="M387" s="3"/>
    </row>
    <row r="388" spans="4:13" x14ac:dyDescent="0.2">
      <c r="D388" s="2"/>
      <c r="M388" s="3"/>
    </row>
    <row r="389" spans="4:13" x14ac:dyDescent="0.2">
      <c r="D389" s="2"/>
      <c r="M389" s="3"/>
    </row>
    <row r="390" spans="4:13" x14ac:dyDescent="0.2">
      <c r="D390" s="2"/>
      <c r="M390" s="3"/>
    </row>
    <row r="391" spans="4:13" x14ac:dyDescent="0.2">
      <c r="D391" s="2"/>
      <c r="M391" s="3"/>
    </row>
    <row r="392" spans="4:13" x14ac:dyDescent="0.2">
      <c r="D392" s="2"/>
      <c r="M392" s="3"/>
    </row>
    <row r="393" spans="4:13" x14ac:dyDescent="0.2">
      <c r="D393" s="2"/>
      <c r="M393" s="3"/>
    </row>
    <row r="394" spans="4:13" x14ac:dyDescent="0.2">
      <c r="D394" s="2"/>
      <c r="M394" s="3"/>
    </row>
    <row r="395" spans="4:13" x14ac:dyDescent="0.2">
      <c r="D395" s="2"/>
      <c r="M395" s="3"/>
    </row>
    <row r="396" spans="4:13" x14ac:dyDescent="0.2">
      <c r="D396" s="2"/>
      <c r="M396" s="3"/>
    </row>
    <row r="397" spans="4:13" x14ac:dyDescent="0.2">
      <c r="D397" s="2"/>
      <c r="M397" s="3"/>
    </row>
    <row r="398" spans="4:13" x14ac:dyDescent="0.2">
      <c r="D398" s="2"/>
      <c r="M398" s="3"/>
    </row>
    <row r="399" spans="4:13" x14ac:dyDescent="0.2">
      <c r="D399" s="2"/>
      <c r="M399" s="3"/>
    </row>
    <row r="400" spans="4:13" x14ac:dyDescent="0.2">
      <c r="D400" s="2"/>
      <c r="M400" s="3"/>
    </row>
    <row r="401" spans="4:13" x14ac:dyDescent="0.2">
      <c r="D401" s="2"/>
      <c r="M401" s="3"/>
    </row>
    <row r="402" spans="4:13" x14ac:dyDescent="0.2">
      <c r="D402" s="2"/>
      <c r="M402" s="3"/>
    </row>
    <row r="403" spans="4:13" x14ac:dyDescent="0.2">
      <c r="D403" s="2"/>
      <c r="M403" s="3"/>
    </row>
    <row r="404" spans="4:13" x14ac:dyDescent="0.2">
      <c r="D404" s="2"/>
      <c r="M404" s="3"/>
    </row>
    <row r="405" spans="4:13" x14ac:dyDescent="0.2">
      <c r="D405" s="2"/>
      <c r="M405" s="3"/>
    </row>
    <row r="406" spans="4:13" x14ac:dyDescent="0.2">
      <c r="D406" s="2"/>
      <c r="M406" s="3"/>
    </row>
    <row r="407" spans="4:13" x14ac:dyDescent="0.2">
      <c r="D407" s="2"/>
      <c r="M407" s="3"/>
    </row>
    <row r="408" spans="4:13" x14ac:dyDescent="0.2">
      <c r="D408" s="2"/>
      <c r="M408" s="3"/>
    </row>
    <row r="409" spans="4:13" x14ac:dyDescent="0.2">
      <c r="D409" s="2"/>
      <c r="M409" s="3"/>
    </row>
    <row r="410" spans="4:13" x14ac:dyDescent="0.2">
      <c r="D410" s="2"/>
      <c r="M410" s="3"/>
    </row>
    <row r="411" spans="4:13" x14ac:dyDescent="0.2">
      <c r="D411" s="2"/>
      <c r="M411" s="3"/>
    </row>
    <row r="412" spans="4:13" x14ac:dyDescent="0.2">
      <c r="D412" s="2"/>
      <c r="M412" s="3"/>
    </row>
    <row r="413" spans="4:13" x14ac:dyDescent="0.2">
      <c r="D413" s="2"/>
      <c r="M413" s="3"/>
    </row>
    <row r="414" spans="4:13" x14ac:dyDescent="0.2">
      <c r="D414" s="2"/>
      <c r="M414" s="3"/>
    </row>
    <row r="415" spans="4:13" x14ac:dyDescent="0.2">
      <c r="D415" s="2"/>
      <c r="M415" s="3"/>
    </row>
    <row r="416" spans="4:13" x14ac:dyDescent="0.2">
      <c r="D416" s="2"/>
      <c r="M416" s="3"/>
    </row>
    <row r="417" spans="4:13" x14ac:dyDescent="0.2">
      <c r="D417" s="2"/>
      <c r="M417" s="3"/>
    </row>
    <row r="418" spans="4:13" x14ac:dyDescent="0.2">
      <c r="D418" s="2"/>
      <c r="M418" s="3"/>
    </row>
    <row r="419" spans="4:13" x14ac:dyDescent="0.2">
      <c r="D419" s="2"/>
      <c r="M419" s="3"/>
    </row>
    <row r="420" spans="4:13" x14ac:dyDescent="0.2">
      <c r="D420" s="2"/>
      <c r="M420" s="3"/>
    </row>
    <row r="421" spans="4:13" x14ac:dyDescent="0.2">
      <c r="M421" s="3"/>
    </row>
    <row r="422" spans="4:13" x14ac:dyDescent="0.2">
      <c r="M422" s="3"/>
    </row>
    <row r="423" spans="4:13" x14ac:dyDescent="0.2">
      <c r="M423" s="3"/>
    </row>
    <row r="424" spans="4:13" x14ac:dyDescent="0.2">
      <c r="M424" s="3"/>
    </row>
    <row r="425" spans="4:13" x14ac:dyDescent="0.2">
      <c r="M425" s="3"/>
    </row>
    <row r="426" spans="4:13" x14ac:dyDescent="0.2">
      <c r="M426" s="3"/>
    </row>
    <row r="427" spans="4:13" x14ac:dyDescent="0.2">
      <c r="M427" s="3"/>
    </row>
    <row r="428" spans="4:13" x14ac:dyDescent="0.2">
      <c r="M428" s="3"/>
    </row>
    <row r="429" spans="4:13" x14ac:dyDescent="0.2">
      <c r="M429" s="3"/>
    </row>
    <row r="998" spans="30:80" x14ac:dyDescent="0.2">
      <c r="AD998" s="16"/>
      <c r="AJ998" s="16" t="s">
        <v>131</v>
      </c>
      <c r="AV998" s="16"/>
      <c r="BF998" s="16"/>
      <c r="BU998" s="16"/>
    </row>
    <row r="999" spans="30:80" x14ac:dyDescent="0.2">
      <c r="AD999" s="18" t="s">
        <v>112</v>
      </c>
      <c r="AJ999" s="20">
        <v>20090301000000</v>
      </c>
      <c r="AK999" t="s">
        <v>1241</v>
      </c>
      <c r="AL999">
        <v>1</v>
      </c>
      <c r="AM999">
        <v>1</v>
      </c>
      <c r="AV999" s="109" t="s">
        <v>1243</v>
      </c>
      <c r="AW999" t="s">
        <v>1244</v>
      </c>
      <c r="AX999" t="s">
        <v>1245</v>
      </c>
      <c r="AY999" t="s">
        <v>1246</v>
      </c>
      <c r="AZ999" t="s">
        <v>1247</v>
      </c>
      <c r="BA999" t="s">
        <v>1248</v>
      </c>
      <c r="BB999" t="s">
        <v>142</v>
      </c>
      <c r="BC999" t="s">
        <v>142</v>
      </c>
      <c r="BF999" s="20">
        <v>20090301000000</v>
      </c>
      <c r="BG999" t="s">
        <v>1257</v>
      </c>
      <c r="BH999" t="s">
        <v>1258</v>
      </c>
      <c r="BI999" t="s">
        <v>1259</v>
      </c>
      <c r="BJ999" t="s">
        <v>1260</v>
      </c>
      <c r="BU999" s="20">
        <v>20180101000000</v>
      </c>
      <c r="BV999" t="s">
        <v>1226</v>
      </c>
      <c r="BW999" t="s">
        <v>1227</v>
      </c>
      <c r="BX999" t="s">
        <v>1228</v>
      </c>
      <c r="BY999" t="s">
        <v>1229</v>
      </c>
      <c r="BZ999" t="s">
        <v>1230</v>
      </c>
      <c r="CA999" t="s">
        <v>1231</v>
      </c>
      <c r="CB999" t="s">
        <v>1232</v>
      </c>
    </row>
    <row r="1000" spans="30:80" x14ac:dyDescent="0.2">
      <c r="AD1000" s="2" t="s">
        <v>1204</v>
      </c>
      <c r="AJ1000">
        <v>20090302000000</v>
      </c>
      <c r="AK1000" t="s">
        <v>1242</v>
      </c>
      <c r="AL1000">
        <v>5.07</v>
      </c>
      <c r="AM1000">
        <v>1</v>
      </c>
      <c r="AV1000" s="110" t="s">
        <v>1249</v>
      </c>
      <c r="AW1000" t="s">
        <v>1250</v>
      </c>
      <c r="AX1000" t="s">
        <v>1251</v>
      </c>
      <c r="AY1000" t="s">
        <v>1252</v>
      </c>
      <c r="AZ1000" t="s">
        <v>1253</v>
      </c>
      <c r="BA1000" t="s">
        <v>1254</v>
      </c>
      <c r="BB1000" t="s">
        <v>1255</v>
      </c>
      <c r="BC1000" t="s">
        <v>1256</v>
      </c>
      <c r="BF1000" s="27">
        <v>20090302000000</v>
      </c>
      <c r="BG1000" t="s">
        <v>1225</v>
      </c>
      <c r="BH1000" t="s">
        <v>143</v>
      </c>
      <c r="BI1000" t="s">
        <v>1261</v>
      </c>
      <c r="BJ1000" t="s">
        <v>1262</v>
      </c>
      <c r="BU1000" s="20">
        <v>20180102000000</v>
      </c>
      <c r="BV1000" t="s">
        <v>1233</v>
      </c>
      <c r="BW1000" t="s">
        <v>1234</v>
      </c>
      <c r="BX1000" t="s">
        <v>1235</v>
      </c>
      <c r="BY1000" t="s">
        <v>1236</v>
      </c>
      <c r="BZ1000" t="s">
        <v>1237</v>
      </c>
      <c r="CA1000" t="s">
        <v>1238</v>
      </c>
      <c r="CB1000" t="s">
        <v>1239</v>
      </c>
    </row>
    <row r="1001" spans="30:80" x14ac:dyDescent="0.2">
      <c r="AD1001" t="s">
        <v>2009</v>
      </c>
      <c r="AV1001" s="110"/>
      <c r="BF1001" s="1"/>
      <c r="BU1001" s="1"/>
    </row>
    <row r="1002" spans="30:80" x14ac:dyDescent="0.2">
      <c r="AD1002" t="s">
        <v>2010</v>
      </c>
      <c r="AV1002" s="110"/>
      <c r="BF1002" s="1"/>
      <c r="BU1002" s="1"/>
    </row>
    <row r="1003" spans="30:80" x14ac:dyDescent="0.2">
      <c r="AD1003" t="s">
        <v>1240</v>
      </c>
      <c r="AV1003" s="110"/>
      <c r="BF1003" s="1"/>
      <c r="BU1003" s="1"/>
    </row>
    <row r="1004" spans="30:80" x14ac:dyDescent="0.2">
      <c r="AD1004" t="s">
        <v>2011</v>
      </c>
      <c r="AV1004" s="110"/>
      <c r="BF1004" s="1"/>
      <c r="BU1004" s="1"/>
    </row>
    <row r="1005" spans="30:80" x14ac:dyDescent="0.2">
      <c r="AD1005" t="s">
        <v>2007</v>
      </c>
      <c r="AV1005" s="110"/>
      <c r="BF1005" s="1"/>
      <c r="BU1005" s="1"/>
    </row>
    <row r="1006" spans="30:80" x14ac:dyDescent="0.2">
      <c r="AD1006" t="s">
        <v>2012</v>
      </c>
      <c r="AV1006" s="110"/>
      <c r="BF1006" s="1"/>
      <c r="BU1006" s="1"/>
    </row>
    <row r="1007" spans="30:80" x14ac:dyDescent="0.2">
      <c r="AD1007" s="1" t="s">
        <v>113</v>
      </c>
      <c r="AJ1007" s="1"/>
      <c r="AV1007" s="110"/>
      <c r="BF1007" s="1"/>
      <c r="BU1007" s="1"/>
    </row>
    <row r="1008" spans="30:80" x14ac:dyDescent="0.2">
      <c r="AD1008" t="s">
        <v>2013</v>
      </c>
      <c r="AV1008" s="110"/>
      <c r="BF1008" s="1"/>
      <c r="BU1008" s="1"/>
    </row>
    <row r="1009" spans="30:73" x14ac:dyDescent="0.2">
      <c r="AD1009" t="s">
        <v>1205</v>
      </c>
      <c r="AV1009" s="110"/>
      <c r="BF1009" s="1"/>
      <c r="BU1009" s="1"/>
    </row>
    <row r="1010" spans="30:73" x14ac:dyDescent="0.2">
      <c r="AD1010" t="s">
        <v>1206</v>
      </c>
      <c r="AV1010" s="110"/>
      <c r="BF1010" s="1"/>
      <c r="BU1010" s="1"/>
    </row>
    <row r="1011" spans="30:73" x14ac:dyDescent="0.2">
      <c r="AD1011" t="s">
        <v>2014</v>
      </c>
      <c r="AV1011" s="110"/>
      <c r="BF1011" s="1"/>
      <c r="BU1011" s="1"/>
    </row>
    <row r="1012" spans="30:73" x14ac:dyDescent="0.2">
      <c r="AD1012" s="1" t="s">
        <v>1207</v>
      </c>
      <c r="AJ1012" s="1"/>
      <c r="AV1012" s="110"/>
      <c r="BF1012" s="1"/>
      <c r="BU1012" s="1"/>
    </row>
    <row r="1013" spans="30:73" x14ac:dyDescent="0.2">
      <c r="AD1013" t="s">
        <v>2008</v>
      </c>
      <c r="AV1013" s="110"/>
      <c r="BF1013" s="1"/>
      <c r="BU1013" s="1"/>
    </row>
    <row r="1014" spans="30:73" x14ac:dyDescent="0.2">
      <c r="AD1014" t="s">
        <v>1208</v>
      </c>
      <c r="AV1014" s="110"/>
      <c r="BF1014" s="1"/>
      <c r="BU1014" s="1"/>
    </row>
    <row r="1015" spans="30:73" x14ac:dyDescent="0.2">
      <c r="AD1015" t="s">
        <v>65</v>
      </c>
      <c r="AV1015" s="111"/>
      <c r="BF1015" s="1"/>
      <c r="BU1015" s="1"/>
    </row>
    <row r="1016" spans="30:73" x14ac:dyDescent="0.2">
      <c r="AD1016" t="s">
        <v>1209</v>
      </c>
      <c r="AV1016" s="110"/>
      <c r="BF1016" s="1"/>
      <c r="BU1016" s="1"/>
    </row>
    <row r="1017" spans="30:73" x14ac:dyDescent="0.2">
      <c r="AD1017" t="s">
        <v>1210</v>
      </c>
      <c r="AV1017" s="110"/>
      <c r="BF1017" s="1"/>
      <c r="BU1017" s="1"/>
    </row>
    <row r="1018" spans="30:73" x14ac:dyDescent="0.2">
      <c r="AD1018" t="s">
        <v>1211</v>
      </c>
      <c r="AV1018" s="110"/>
      <c r="BF1018" s="1"/>
      <c r="BU1018" s="1"/>
    </row>
    <row r="1019" spans="30:73" x14ac:dyDescent="0.2">
      <c r="AD1019" t="s">
        <v>1212</v>
      </c>
      <c r="AV1019" s="110"/>
      <c r="BF1019" s="1"/>
      <c r="BU1019" s="1"/>
    </row>
    <row r="1020" spans="30:73" x14ac:dyDescent="0.2">
      <c r="AD1020" t="s">
        <v>1213</v>
      </c>
      <c r="AV1020" s="110"/>
      <c r="BF1020" s="1"/>
      <c r="BU1020" s="1"/>
    </row>
    <row r="1021" spans="30:73" x14ac:dyDescent="0.2">
      <c r="AD1021" t="s">
        <v>1214</v>
      </c>
      <c r="AV1021" s="110"/>
      <c r="BF1021" s="1"/>
      <c r="BU1021" s="1"/>
    </row>
    <row r="1022" spans="30:73" x14ac:dyDescent="0.2">
      <c r="AD1022" t="s">
        <v>1215</v>
      </c>
      <c r="AV1022" s="110"/>
      <c r="BF1022" s="1"/>
      <c r="BU1022" s="1"/>
    </row>
    <row r="1023" spans="30:73" x14ac:dyDescent="0.2">
      <c r="AD1023" t="s">
        <v>1216</v>
      </c>
      <c r="AV1023" s="110"/>
      <c r="BF1023" s="1"/>
      <c r="BU1023" s="1"/>
    </row>
    <row r="1024" spans="30:73" x14ac:dyDescent="0.2">
      <c r="AD1024" t="s">
        <v>1217</v>
      </c>
      <c r="AV1024" s="110"/>
      <c r="BF1024" s="1"/>
      <c r="BU1024" s="1"/>
    </row>
    <row r="1025" spans="30:73" x14ac:dyDescent="0.2">
      <c r="AD1025" t="s">
        <v>1218</v>
      </c>
      <c r="AV1025" s="110"/>
      <c r="BF1025" s="1"/>
      <c r="BU1025" s="1"/>
    </row>
    <row r="1026" spans="30:73" x14ac:dyDescent="0.2">
      <c r="AD1026" s="1" t="s">
        <v>1219</v>
      </c>
      <c r="AJ1026" s="1"/>
      <c r="AV1026" s="110"/>
      <c r="BF1026" s="1"/>
      <c r="BU1026" s="1"/>
    </row>
    <row r="1027" spans="30:73" x14ac:dyDescent="0.2">
      <c r="AD1027" s="1" t="s">
        <v>1220</v>
      </c>
      <c r="AJ1027" s="1"/>
      <c r="AV1027" s="110"/>
      <c r="BF1027" s="1"/>
      <c r="BU1027" s="1"/>
    </row>
    <row r="1028" spans="30:73" x14ac:dyDescent="0.2">
      <c r="AD1028" t="s">
        <v>1221</v>
      </c>
      <c r="AV1028" s="110"/>
      <c r="BF1028" s="1"/>
      <c r="BU1028" s="1"/>
    </row>
    <row r="1029" spans="30:73" x14ac:dyDescent="0.2">
      <c r="AD1029" t="s">
        <v>1222</v>
      </c>
      <c r="AV1029" s="110"/>
      <c r="BF1029" s="1"/>
      <c r="BU1029" s="1"/>
    </row>
    <row r="1030" spans="30:73" x14ac:dyDescent="0.2">
      <c r="AD1030" t="s">
        <v>1223</v>
      </c>
      <c r="AV1030" s="110"/>
      <c r="BF1030" s="1"/>
      <c r="BU1030" s="1"/>
    </row>
    <row r="1031" spans="30:73" x14ac:dyDescent="0.2">
      <c r="AD1031" t="s">
        <v>1224</v>
      </c>
      <c r="AV1031" s="110"/>
      <c r="BF1031" s="1"/>
      <c r="BU1031" s="1"/>
    </row>
    <row r="1032" spans="30:73" x14ac:dyDescent="0.2">
      <c r="AD1032" t="s">
        <v>114</v>
      </c>
      <c r="AV1032" s="110"/>
      <c r="BF1032" s="1"/>
      <c r="BU1032" s="1"/>
    </row>
    <row r="1033" spans="30:73" x14ac:dyDescent="0.2">
      <c r="AD1033" s="1" t="s">
        <v>0</v>
      </c>
      <c r="AJ1033" s="1"/>
      <c r="AV1033" s="110"/>
      <c r="BF1033" s="1"/>
      <c r="BU1033" s="1"/>
    </row>
    <row r="1034" spans="30:73" x14ac:dyDescent="0.2">
      <c r="AV1034" s="110"/>
      <c r="BF1034" s="1"/>
      <c r="BU1034" s="1"/>
    </row>
    <row r="1035" spans="30:73" x14ac:dyDescent="0.2">
      <c r="AV1035" s="110"/>
      <c r="BF1035" s="1"/>
      <c r="BU1035" s="1"/>
    </row>
    <row r="1036" spans="30:73" x14ac:dyDescent="0.2">
      <c r="AV1036" s="110"/>
      <c r="BF1036" s="1"/>
      <c r="BU1036" s="1"/>
    </row>
    <row r="1037" spans="30:73" x14ac:dyDescent="0.2">
      <c r="AV1037" s="110"/>
      <c r="BF1037" s="1"/>
      <c r="BU1037" s="1"/>
    </row>
    <row r="1038" spans="30:73" x14ac:dyDescent="0.2">
      <c r="AV1038" s="110"/>
      <c r="BF1038" s="1"/>
      <c r="BU1038" s="1"/>
    </row>
    <row r="1039" spans="30:73" x14ac:dyDescent="0.2">
      <c r="AV1039" s="110"/>
      <c r="BF1039" s="1"/>
      <c r="BU1039" s="1"/>
    </row>
    <row r="1040" spans="30:73" x14ac:dyDescent="0.2">
      <c r="AV1040" s="110"/>
      <c r="BF1040" s="1"/>
      <c r="BU1040" s="1"/>
    </row>
    <row r="1041" spans="48:73" x14ac:dyDescent="0.2">
      <c r="AV1041" s="110"/>
      <c r="BF1041" s="1"/>
      <c r="BU1041" s="1"/>
    </row>
    <row r="1042" spans="48:73" x14ac:dyDescent="0.2">
      <c r="AV1042" s="112"/>
      <c r="BF1042" s="1"/>
      <c r="BU1042" s="1"/>
    </row>
    <row r="1043" spans="48:73" x14ac:dyDescent="0.2">
      <c r="AV1043" s="112"/>
      <c r="BF1043" s="1"/>
      <c r="BU1043" s="1"/>
    </row>
    <row r="1044" spans="48:73" x14ac:dyDescent="0.2">
      <c r="AV1044" s="110"/>
      <c r="BF1044" s="1"/>
      <c r="BU1044" s="1"/>
    </row>
    <row r="1045" spans="48:73" x14ac:dyDescent="0.2">
      <c r="AV1045" s="110"/>
      <c r="BF1045" s="1"/>
      <c r="BU1045" s="1"/>
    </row>
    <row r="1046" spans="48:73" x14ac:dyDescent="0.2">
      <c r="AV1046" s="110"/>
      <c r="BF1046" s="1"/>
      <c r="BU1046" s="1"/>
    </row>
    <row r="1047" spans="48:73" x14ac:dyDescent="0.2">
      <c r="AV1047" s="110"/>
      <c r="BF1047" s="1"/>
      <c r="BU1047" s="1"/>
    </row>
    <row r="1048" spans="48:73" x14ac:dyDescent="0.2">
      <c r="AV1048" s="110"/>
      <c r="BF1048" s="1"/>
      <c r="BU1048" s="1"/>
    </row>
    <row r="1049" spans="48:73" x14ac:dyDescent="0.2">
      <c r="AV1049" s="110"/>
      <c r="BF1049" s="1"/>
      <c r="BU1049" s="1"/>
    </row>
    <row r="1050" spans="48:73" x14ac:dyDescent="0.2">
      <c r="AV1050" s="110"/>
      <c r="BF1050" s="1"/>
      <c r="BU1050" s="1"/>
    </row>
    <row r="1051" spans="48:73" x14ac:dyDescent="0.2">
      <c r="AV1051" s="110"/>
      <c r="BF1051" s="1"/>
      <c r="BU1051" s="1"/>
    </row>
    <row r="1052" spans="48:73" x14ac:dyDescent="0.2">
      <c r="AV1052" s="110"/>
      <c r="BF1052" s="1"/>
      <c r="BU1052" s="1"/>
    </row>
    <row r="1053" spans="48:73" x14ac:dyDescent="0.2">
      <c r="AV1053" s="110"/>
      <c r="BF1053" s="1"/>
      <c r="BU1053" s="1"/>
    </row>
    <row r="1054" spans="48:73" x14ac:dyDescent="0.2">
      <c r="AV1054" s="110"/>
      <c r="BF1054" s="1"/>
      <c r="BU1054" s="1"/>
    </row>
    <row r="1055" spans="48:73" x14ac:dyDescent="0.2">
      <c r="AV1055" s="110"/>
      <c r="BF1055" s="1"/>
      <c r="BU1055" s="1"/>
    </row>
    <row r="1056" spans="48:73" x14ac:dyDescent="0.2">
      <c r="AV1056" s="110"/>
      <c r="BF1056" s="1"/>
      <c r="BU1056" s="1"/>
    </row>
    <row r="1057" spans="30:73" x14ac:dyDescent="0.2">
      <c r="AV1057" s="110"/>
      <c r="BF1057" s="1"/>
      <c r="BU1057" s="1"/>
    </row>
    <row r="1058" spans="30:73" x14ac:dyDescent="0.2">
      <c r="AV1058" s="110"/>
      <c r="BF1058" s="1"/>
      <c r="BU1058" s="1"/>
    </row>
    <row r="1059" spans="30:73" x14ac:dyDescent="0.2">
      <c r="AD1059" s="1"/>
      <c r="AJ1059" s="1"/>
      <c r="AV1059" s="110"/>
      <c r="BF1059" s="1"/>
      <c r="BU1059" s="1"/>
    </row>
    <row r="1060" spans="30:73" x14ac:dyDescent="0.2">
      <c r="AV1060" s="110"/>
      <c r="BF1060" s="1"/>
      <c r="BU1060" s="1"/>
    </row>
    <row r="1061" spans="30:73" x14ac:dyDescent="0.2">
      <c r="AV1061" s="110"/>
      <c r="BF1061" s="1"/>
      <c r="BU1061" s="1"/>
    </row>
    <row r="1062" spans="30:73" x14ac:dyDescent="0.2">
      <c r="AV1062" s="110"/>
      <c r="BF1062" s="1"/>
      <c r="BU1062" s="1"/>
    </row>
    <row r="1063" spans="30:73" x14ac:dyDescent="0.2">
      <c r="AV1063" s="110"/>
      <c r="BF1063" s="1"/>
      <c r="BU1063" s="1"/>
    </row>
    <row r="1064" spans="30:73" x14ac:dyDescent="0.2">
      <c r="AV1064" s="110"/>
      <c r="BF1064" s="1"/>
      <c r="BU1064" s="1"/>
    </row>
    <row r="1065" spans="30:73" x14ac:dyDescent="0.2">
      <c r="AV1065" s="110"/>
      <c r="BF1065" s="1"/>
      <c r="BU1065" s="1"/>
    </row>
    <row r="1066" spans="30:73" x14ac:dyDescent="0.2">
      <c r="AV1066" s="110"/>
      <c r="BF1066" s="1"/>
      <c r="BU1066" s="1"/>
    </row>
    <row r="1067" spans="30:73" x14ac:dyDescent="0.2">
      <c r="AD1067" s="1"/>
      <c r="AJ1067" s="1"/>
      <c r="AV1067" s="110"/>
      <c r="BF1067" s="1"/>
      <c r="BU1067" s="1"/>
    </row>
    <row r="1068" spans="30:73" x14ac:dyDescent="0.2">
      <c r="AD1068" s="1"/>
      <c r="AJ1068" s="1"/>
      <c r="AV1068" s="110"/>
      <c r="BF1068" s="1"/>
      <c r="BU1068" s="1"/>
    </row>
    <row r="1069" spans="30:73" x14ac:dyDescent="0.2">
      <c r="AV1069" s="110"/>
      <c r="BF1069" s="1"/>
      <c r="BU1069" s="1"/>
    </row>
    <row r="1070" spans="30:73" x14ac:dyDescent="0.2">
      <c r="AV1070" s="110"/>
      <c r="BF1070" s="1"/>
      <c r="BU1070" s="1"/>
    </row>
    <row r="1071" spans="30:73" x14ac:dyDescent="0.2">
      <c r="AV1071" s="110"/>
      <c r="BF1071" s="1"/>
      <c r="BU1071" s="1"/>
    </row>
    <row r="1072" spans="30:73" x14ac:dyDescent="0.2">
      <c r="AV1072" s="110"/>
      <c r="BF1072" s="1"/>
      <c r="BU1072" s="1"/>
    </row>
    <row r="1073" spans="30:73" x14ac:dyDescent="0.2">
      <c r="AV1073" s="110"/>
      <c r="BF1073" s="1"/>
      <c r="BU1073" s="1"/>
    </row>
    <row r="1074" spans="30:73" x14ac:dyDescent="0.2">
      <c r="AV1074" s="110"/>
      <c r="BF1074" s="1"/>
      <c r="BU1074" s="1"/>
    </row>
    <row r="1075" spans="30:73" x14ac:dyDescent="0.2">
      <c r="AD1075" s="1"/>
      <c r="AJ1075" s="1"/>
      <c r="AV1075" s="110"/>
      <c r="BF1075" s="1"/>
      <c r="BU1075" s="1"/>
    </row>
    <row r="1076" spans="30:73" x14ac:dyDescent="0.2">
      <c r="AD1076" s="1"/>
      <c r="AJ1076" s="1"/>
      <c r="AV1076" s="110"/>
      <c r="BF1076" s="1"/>
      <c r="BU1076" s="1"/>
    </row>
    <row r="1077" spans="30:73" x14ac:dyDescent="0.2">
      <c r="AD1077" s="1"/>
      <c r="AJ1077" s="1"/>
      <c r="AV1077" s="110"/>
      <c r="BF1077" s="1"/>
      <c r="BU1077" s="1"/>
    </row>
    <row r="1078" spans="30:73" x14ac:dyDescent="0.2">
      <c r="AD1078" s="1"/>
      <c r="AJ1078" s="1"/>
      <c r="AV1078" s="110"/>
      <c r="BF1078" s="1"/>
      <c r="BU1078" s="1"/>
    </row>
    <row r="1079" spans="30:73" x14ac:dyDescent="0.2">
      <c r="AD1079" s="1"/>
      <c r="AJ1079" s="1"/>
      <c r="AV1079" s="110"/>
      <c r="BF1079" s="1"/>
      <c r="BU1079" s="1"/>
    </row>
    <row r="1080" spans="30:73" x14ac:dyDescent="0.2">
      <c r="AV1080" s="110"/>
      <c r="BF1080" s="1"/>
      <c r="BU1080" s="1"/>
    </row>
    <row r="1081" spans="30:73" x14ac:dyDescent="0.2">
      <c r="AD1081" s="1"/>
      <c r="AJ1081" s="1"/>
      <c r="AV1081" s="110"/>
      <c r="BF1081" s="1"/>
      <c r="BU1081" s="1"/>
    </row>
    <row r="1082" spans="30:73" x14ac:dyDescent="0.2">
      <c r="AD1082" s="1"/>
      <c r="AJ1082" s="1"/>
      <c r="AV1082" s="110"/>
      <c r="BF1082" s="1"/>
      <c r="BU1082" s="1"/>
    </row>
    <row r="1083" spans="30:73" x14ac:dyDescent="0.2">
      <c r="AV1083" s="110"/>
      <c r="BF1083" s="1"/>
      <c r="BU1083" s="1"/>
    </row>
    <row r="1084" spans="30:73" x14ac:dyDescent="0.2">
      <c r="AV1084" s="110"/>
      <c r="BF1084" s="1"/>
      <c r="BU1084" s="1"/>
    </row>
    <row r="1085" spans="30:73" x14ac:dyDescent="0.2">
      <c r="AD1085" s="1"/>
      <c r="AJ1085" s="1"/>
      <c r="AV1085" s="110"/>
      <c r="BF1085" s="1"/>
      <c r="BU1085" s="1"/>
    </row>
    <row r="1086" spans="30:73" x14ac:dyDescent="0.2">
      <c r="AD1086" s="1"/>
      <c r="AJ1086" s="1"/>
      <c r="AV1086" s="110"/>
      <c r="BF1086" s="1"/>
      <c r="BU1086" s="1"/>
    </row>
    <row r="1087" spans="30:73" x14ac:dyDescent="0.2">
      <c r="AV1087" s="110"/>
      <c r="BF1087" s="1"/>
      <c r="BU1087" s="1"/>
    </row>
    <row r="1088" spans="30:73" x14ac:dyDescent="0.2">
      <c r="AD1088" s="1"/>
      <c r="AJ1088" s="1"/>
      <c r="AV1088" s="110"/>
      <c r="BF1088" s="1"/>
      <c r="BU1088" s="1"/>
    </row>
    <row r="1089" spans="30:73" x14ac:dyDescent="0.2">
      <c r="AD1089" s="1"/>
      <c r="AJ1089" s="1"/>
      <c r="AV1089" s="110"/>
      <c r="BF1089" s="1"/>
      <c r="BU1089" s="1"/>
    </row>
    <row r="1090" spans="30:73" x14ac:dyDescent="0.2">
      <c r="AV1090" s="110"/>
      <c r="BF1090" s="1"/>
      <c r="BU1090" s="1"/>
    </row>
    <row r="1091" spans="30:73" x14ac:dyDescent="0.2">
      <c r="AD1091" s="1"/>
      <c r="AJ1091" s="1"/>
      <c r="AV1091" s="110"/>
      <c r="BF1091" s="1"/>
      <c r="BU1091" s="1"/>
    </row>
    <row r="1092" spans="30:73" x14ac:dyDescent="0.2">
      <c r="AV1092" s="110"/>
      <c r="BF1092" s="1"/>
      <c r="BU1092" s="1"/>
    </row>
    <row r="1093" spans="30:73" x14ac:dyDescent="0.2">
      <c r="AV1093" s="110"/>
      <c r="BF1093" s="1"/>
      <c r="BU1093" s="1"/>
    </row>
    <row r="1094" spans="30:73" x14ac:dyDescent="0.2">
      <c r="AV1094" s="110"/>
      <c r="BF1094" s="1"/>
      <c r="BU1094" s="1"/>
    </row>
    <row r="1095" spans="30:73" x14ac:dyDescent="0.2">
      <c r="AV1095" s="110"/>
      <c r="BF1095" s="1"/>
      <c r="BU1095" s="1"/>
    </row>
    <row r="1096" spans="30:73" x14ac:dyDescent="0.2">
      <c r="AD1096" s="1"/>
      <c r="AJ1096" s="1"/>
      <c r="AV1096" s="110"/>
      <c r="BF1096" s="1"/>
      <c r="BU1096" s="1"/>
    </row>
    <row r="1097" spans="30:73" x14ac:dyDescent="0.2">
      <c r="AV1097" s="110"/>
      <c r="BF1097" s="1"/>
      <c r="BU1097" s="1"/>
    </row>
    <row r="1098" spans="30:73" x14ac:dyDescent="0.2">
      <c r="AV1098" s="110"/>
      <c r="BF1098" s="1"/>
      <c r="BU1098" s="1"/>
    </row>
    <row r="1099" spans="30:73" x14ac:dyDescent="0.2">
      <c r="AV1099" s="110"/>
      <c r="BF1099" s="1"/>
      <c r="BU1099" s="1"/>
    </row>
    <row r="1100" spans="30:73" x14ac:dyDescent="0.2">
      <c r="AV1100" s="110"/>
      <c r="BF1100" s="1"/>
      <c r="BU1100" s="1"/>
    </row>
    <row r="1101" spans="30:73" x14ac:dyDescent="0.2">
      <c r="AV1101" s="110"/>
      <c r="BF1101" s="1"/>
      <c r="BU1101" s="1"/>
    </row>
    <row r="1102" spans="30:73" x14ac:dyDescent="0.2">
      <c r="AV1102" s="110"/>
      <c r="BF1102" s="1"/>
      <c r="BU1102" s="1"/>
    </row>
    <row r="1103" spans="30:73" x14ac:dyDescent="0.2">
      <c r="AV1103" s="110"/>
      <c r="BF1103" s="1"/>
      <c r="BU1103" s="1"/>
    </row>
    <row r="1104" spans="30:73" x14ac:dyDescent="0.2">
      <c r="AV1104" s="110"/>
      <c r="BF1104" s="1"/>
      <c r="BU1104" s="1"/>
    </row>
    <row r="1105" spans="30:73" x14ac:dyDescent="0.2">
      <c r="AV1105" s="110"/>
      <c r="BF1105" s="1"/>
      <c r="BU1105" s="1"/>
    </row>
    <row r="1106" spans="30:73" x14ac:dyDescent="0.2">
      <c r="AV1106" s="110"/>
      <c r="BF1106" s="1"/>
      <c r="BU1106" s="1"/>
    </row>
    <row r="1107" spans="30:73" x14ac:dyDescent="0.2">
      <c r="AD1107" s="1"/>
      <c r="AJ1107" s="1"/>
      <c r="AV1107" s="110"/>
      <c r="BF1107" s="1"/>
      <c r="BU1107" s="1"/>
    </row>
    <row r="1108" spans="30:73" x14ac:dyDescent="0.2">
      <c r="AD1108" s="1"/>
      <c r="AJ1108" s="1"/>
      <c r="AV1108" s="110"/>
      <c r="BF1108" s="1"/>
      <c r="BU1108" s="1"/>
    </row>
    <row r="1109" spans="30:73" x14ac:dyDescent="0.2">
      <c r="AD1109" s="1"/>
      <c r="AJ1109" s="1"/>
      <c r="AV1109" s="110"/>
      <c r="BF1109" s="1"/>
      <c r="BU1109" s="1"/>
    </row>
    <row r="1110" spans="30:73" x14ac:dyDescent="0.2">
      <c r="AD1110" s="1"/>
      <c r="AJ1110" s="1"/>
      <c r="AV1110" s="110"/>
      <c r="BF1110" s="1"/>
      <c r="BU1110" s="1"/>
    </row>
    <row r="1111" spans="30:73" x14ac:dyDescent="0.2">
      <c r="AV1111" s="110"/>
      <c r="BF1111" s="1"/>
      <c r="BU1111" s="1"/>
    </row>
    <row r="1112" spans="30:73" x14ac:dyDescent="0.2">
      <c r="AD1112" s="1"/>
      <c r="AJ1112" s="1"/>
      <c r="AV1112" s="110"/>
      <c r="BF1112" s="1"/>
      <c r="BU1112" s="1"/>
    </row>
    <row r="1113" spans="30:73" x14ac:dyDescent="0.2">
      <c r="AV1113" s="110"/>
      <c r="BF1113" s="1"/>
      <c r="BU1113" s="1"/>
    </row>
    <row r="1114" spans="30:73" x14ac:dyDescent="0.2">
      <c r="AD1114" s="1"/>
      <c r="AJ1114" s="1"/>
      <c r="AV1114" s="110"/>
      <c r="BF1114" s="1"/>
      <c r="BU1114" s="1"/>
    </row>
    <row r="1115" spans="30:73" x14ac:dyDescent="0.2">
      <c r="AD1115" s="1"/>
      <c r="AJ1115" s="1"/>
      <c r="AV1115" s="110"/>
      <c r="BF1115" s="1"/>
      <c r="BU1115" s="1"/>
    </row>
    <row r="1116" spans="30:73" x14ac:dyDescent="0.2">
      <c r="AD1116" s="1"/>
      <c r="AJ1116" s="1"/>
      <c r="AV1116" s="110"/>
      <c r="BF1116" s="1"/>
      <c r="BU1116" s="1"/>
    </row>
    <row r="1117" spans="30:73" x14ac:dyDescent="0.2">
      <c r="AD1117" s="1"/>
      <c r="AJ1117" s="1"/>
      <c r="AV1117" s="110"/>
      <c r="BF1117" s="1"/>
      <c r="BU1117" s="1"/>
    </row>
    <row r="1118" spans="30:73" x14ac:dyDescent="0.2">
      <c r="AV1118" s="110"/>
      <c r="BF1118" s="1"/>
      <c r="BU1118" s="1"/>
    </row>
    <row r="1119" spans="30:73" x14ac:dyDescent="0.2">
      <c r="AV1119" s="110"/>
      <c r="BF1119" s="1"/>
      <c r="BU1119" s="1"/>
    </row>
    <row r="1120" spans="30:73" x14ac:dyDescent="0.2">
      <c r="AD1120" s="1"/>
      <c r="AJ1120" s="1"/>
      <c r="AV1120" s="110"/>
      <c r="BF1120" s="1"/>
      <c r="BU1120" s="1"/>
    </row>
    <row r="1121" spans="30:73" x14ac:dyDescent="0.2">
      <c r="AD1121" s="1"/>
      <c r="AJ1121" s="1"/>
      <c r="AV1121" s="110"/>
      <c r="BF1121" s="1"/>
      <c r="BU1121" s="1"/>
    </row>
    <row r="1122" spans="30:73" x14ac:dyDescent="0.2">
      <c r="AD1122" s="1"/>
      <c r="AJ1122" s="1"/>
      <c r="AV1122" s="110"/>
      <c r="BF1122" s="1"/>
      <c r="BU1122" s="1"/>
    </row>
    <row r="1123" spans="30:73" x14ac:dyDescent="0.2">
      <c r="AD1123" s="1"/>
      <c r="AJ1123" s="1"/>
      <c r="AV1123" s="110"/>
      <c r="BF1123" s="1"/>
      <c r="BU1123" s="1"/>
    </row>
    <row r="1124" spans="30:73" x14ac:dyDescent="0.2">
      <c r="AV1124" s="110"/>
      <c r="BF1124" s="1"/>
      <c r="BU1124" s="1"/>
    </row>
    <row r="1125" spans="30:73" x14ac:dyDescent="0.2">
      <c r="AD1125" s="1"/>
      <c r="AJ1125" s="1"/>
      <c r="AV1125" s="110"/>
      <c r="BF1125" s="1"/>
      <c r="BU1125" s="1"/>
    </row>
    <row r="1126" spans="30:73" x14ac:dyDescent="0.2">
      <c r="AD1126" s="1"/>
      <c r="AJ1126" s="1"/>
      <c r="AV1126" s="110"/>
      <c r="BF1126" s="1"/>
      <c r="BU1126" s="1"/>
    </row>
    <row r="1127" spans="30:73" x14ac:dyDescent="0.2">
      <c r="AV1127" s="110"/>
      <c r="BF1127" s="1"/>
      <c r="BU1127" s="1"/>
    </row>
    <row r="1128" spans="30:73" x14ac:dyDescent="0.2">
      <c r="AV1128" s="110"/>
      <c r="BF1128" s="1"/>
      <c r="BU1128" s="1"/>
    </row>
    <row r="1129" spans="30:73" x14ac:dyDescent="0.2">
      <c r="AD1129" s="1"/>
      <c r="AJ1129" s="1"/>
      <c r="AV1129" s="110"/>
      <c r="BF1129" s="1"/>
      <c r="BU1129" s="1"/>
    </row>
    <row r="1130" spans="30:73" x14ac:dyDescent="0.2">
      <c r="AV1130" s="110"/>
      <c r="BF1130" s="1"/>
      <c r="BU1130" s="1"/>
    </row>
    <row r="1131" spans="30:73" x14ac:dyDescent="0.2">
      <c r="AD1131" s="1"/>
      <c r="AJ1131" s="1"/>
      <c r="AV1131" s="110"/>
      <c r="BF1131" s="1"/>
      <c r="BU1131" s="1"/>
    </row>
    <row r="1132" spans="30:73" x14ac:dyDescent="0.2">
      <c r="AD1132" s="1"/>
      <c r="AJ1132" s="1"/>
      <c r="AV1132" s="110"/>
      <c r="BF1132" s="1"/>
      <c r="BU1132" s="1"/>
    </row>
    <row r="1133" spans="30:73" x14ac:dyDescent="0.2">
      <c r="AV1133" s="110"/>
      <c r="BF1133" s="1"/>
      <c r="BU1133" s="1"/>
    </row>
    <row r="1134" spans="30:73" x14ac:dyDescent="0.2">
      <c r="AD1134" s="1"/>
      <c r="AJ1134" s="1"/>
      <c r="AV1134" s="110"/>
      <c r="BF1134" s="1"/>
      <c r="BU1134" s="1"/>
    </row>
    <row r="1135" spans="30:73" x14ac:dyDescent="0.2">
      <c r="AD1135" s="1"/>
      <c r="AJ1135" s="1"/>
      <c r="AV1135" s="110"/>
      <c r="BF1135" s="1"/>
      <c r="BU1135" s="1"/>
    </row>
    <row r="1136" spans="30:73" x14ac:dyDescent="0.2">
      <c r="AV1136" s="110"/>
      <c r="BF1136" s="1"/>
      <c r="BU1136" s="1"/>
    </row>
    <row r="1137" spans="30:73" x14ac:dyDescent="0.2">
      <c r="AD1137" s="1"/>
      <c r="AJ1137" s="1"/>
      <c r="AV1137" s="110"/>
      <c r="BF1137" s="1"/>
      <c r="BU1137" s="1"/>
    </row>
    <row r="1138" spans="30:73" x14ac:dyDescent="0.2">
      <c r="AD1138" s="1"/>
      <c r="AJ1138" s="1"/>
      <c r="AV1138" s="110"/>
      <c r="BF1138" s="1"/>
      <c r="BU1138" s="1"/>
    </row>
    <row r="1139" spans="30:73" x14ac:dyDescent="0.2">
      <c r="AD1139" s="1"/>
      <c r="AJ1139" s="1"/>
      <c r="AV1139" s="110"/>
      <c r="BF1139" s="1"/>
      <c r="BU1139" s="1"/>
    </row>
    <row r="1140" spans="30:73" x14ac:dyDescent="0.2">
      <c r="AD1140" s="1"/>
      <c r="AJ1140" s="1"/>
      <c r="AV1140" s="110"/>
      <c r="BF1140" s="1"/>
      <c r="BU1140" s="1"/>
    </row>
    <row r="1141" spans="30:73" x14ac:dyDescent="0.2">
      <c r="AD1141" s="1"/>
      <c r="AJ1141" s="1"/>
      <c r="AV1141" s="110"/>
      <c r="BF1141" s="1"/>
      <c r="BU1141" s="1"/>
    </row>
    <row r="1142" spans="30:73" x14ac:dyDescent="0.2">
      <c r="AV1142" s="110"/>
      <c r="BF1142" s="1"/>
      <c r="BU1142" s="1"/>
    </row>
    <row r="1143" spans="30:73" x14ac:dyDescent="0.2">
      <c r="AV1143" s="110"/>
      <c r="BF1143" s="1"/>
      <c r="BU1143" s="1"/>
    </row>
    <row r="1144" spans="30:73" x14ac:dyDescent="0.2">
      <c r="AV1144" s="110"/>
      <c r="BF1144" s="1"/>
      <c r="BU1144" s="1"/>
    </row>
    <row r="1145" spans="30:73" x14ac:dyDescent="0.2">
      <c r="AJ1145" s="1"/>
      <c r="AV1145" s="110"/>
      <c r="BF1145" s="1"/>
      <c r="BU1145" s="1"/>
    </row>
    <row r="1146" spans="30:73" x14ac:dyDescent="0.2">
      <c r="AJ1146" s="1"/>
      <c r="AV1146" s="110"/>
      <c r="BF1146" s="1"/>
      <c r="BU1146" s="1"/>
    </row>
    <row r="1147" spans="30:73" x14ac:dyDescent="0.2">
      <c r="AV1147" s="110"/>
      <c r="BF1147" s="1"/>
      <c r="BU1147" s="1"/>
    </row>
    <row r="1148" spans="30:73" x14ac:dyDescent="0.2">
      <c r="AV1148" s="110"/>
      <c r="BF1148" s="1"/>
      <c r="BU1148" s="1"/>
    </row>
    <row r="1149" spans="30:73" x14ac:dyDescent="0.2">
      <c r="AV1149" s="110"/>
      <c r="BF1149" s="1"/>
      <c r="BU1149" s="1"/>
    </row>
    <row r="1150" spans="30:73" x14ac:dyDescent="0.2">
      <c r="AV1150" s="110"/>
      <c r="BF1150" s="1"/>
      <c r="BU1150" s="1"/>
    </row>
    <row r="1151" spans="30:73" x14ac:dyDescent="0.2">
      <c r="AV1151" s="110"/>
      <c r="BF1151" s="1"/>
      <c r="BU1151" s="1"/>
    </row>
    <row r="1152" spans="30:73" x14ac:dyDescent="0.2">
      <c r="AV1152" s="110"/>
      <c r="BF1152" s="1"/>
      <c r="BU1152" s="1"/>
    </row>
    <row r="1153" spans="36:73" x14ac:dyDescent="0.2">
      <c r="AV1153" s="110"/>
      <c r="BF1153" s="1"/>
      <c r="BU1153" s="1"/>
    </row>
    <row r="1154" spans="36:73" x14ac:dyDescent="0.2">
      <c r="AV1154" s="110"/>
      <c r="BF1154" s="1"/>
      <c r="BU1154" s="1"/>
    </row>
    <row r="1155" spans="36:73" x14ac:dyDescent="0.2">
      <c r="AV1155" s="110"/>
      <c r="BF1155" s="1"/>
      <c r="BU1155" s="1"/>
    </row>
    <row r="1156" spans="36:73" x14ac:dyDescent="0.2">
      <c r="AJ1156" s="1"/>
      <c r="AV1156" s="110"/>
      <c r="BF1156" s="1"/>
      <c r="BU1156" s="1"/>
    </row>
    <row r="1157" spans="36:73" x14ac:dyDescent="0.2">
      <c r="AV1157" s="110"/>
      <c r="BF1157" s="1"/>
      <c r="BU1157" s="1"/>
    </row>
    <row r="1158" spans="36:73" x14ac:dyDescent="0.2">
      <c r="AV1158" s="110"/>
      <c r="BF1158" s="1"/>
      <c r="BU1158" s="1"/>
    </row>
    <row r="1159" spans="36:73" x14ac:dyDescent="0.2">
      <c r="AJ1159" s="1"/>
      <c r="AV1159" s="110"/>
      <c r="BF1159" s="1"/>
      <c r="BU1159" s="1"/>
    </row>
    <row r="1160" spans="36:73" x14ac:dyDescent="0.2">
      <c r="AV1160" s="110"/>
      <c r="BF1160" s="1"/>
      <c r="BU1160" s="1"/>
    </row>
    <row r="1161" spans="36:73" x14ac:dyDescent="0.2">
      <c r="AV1161" s="110"/>
      <c r="BF1161" s="1"/>
      <c r="BU1161" s="1"/>
    </row>
    <row r="1162" spans="36:73" x14ac:dyDescent="0.2">
      <c r="AV1162" s="110"/>
      <c r="BF1162" s="1"/>
      <c r="BU1162" s="1"/>
    </row>
    <row r="1163" spans="36:73" x14ac:dyDescent="0.2">
      <c r="AV1163" s="110"/>
      <c r="BF1163" s="1"/>
      <c r="BU1163" s="1"/>
    </row>
    <row r="1164" spans="36:73" x14ac:dyDescent="0.2">
      <c r="AV1164" s="110"/>
      <c r="BF1164" s="1"/>
      <c r="BU1164" s="1"/>
    </row>
    <row r="1165" spans="36:73" x14ac:dyDescent="0.2">
      <c r="AV1165" s="110"/>
      <c r="BF1165" s="1"/>
      <c r="BU1165" s="1"/>
    </row>
    <row r="1166" spans="36:73" x14ac:dyDescent="0.2">
      <c r="AV1166" s="110"/>
      <c r="BF1166" s="1"/>
      <c r="BU1166" s="1"/>
    </row>
    <row r="1167" spans="36:73" x14ac:dyDescent="0.2">
      <c r="AV1167" s="110"/>
      <c r="BF1167" s="1"/>
      <c r="BU1167" s="1"/>
    </row>
    <row r="1168" spans="36:73" x14ac:dyDescent="0.2">
      <c r="AV1168" s="110"/>
      <c r="BF1168" s="1"/>
      <c r="BU1168" s="1"/>
    </row>
    <row r="1169" spans="36:73" x14ac:dyDescent="0.2">
      <c r="AV1169" s="110"/>
      <c r="BF1169" s="1"/>
      <c r="BU1169" s="1"/>
    </row>
    <row r="1170" spans="36:73" x14ac:dyDescent="0.2">
      <c r="AV1170" s="110"/>
      <c r="BF1170" s="1"/>
      <c r="BU1170" s="1"/>
    </row>
    <row r="1171" spans="36:73" x14ac:dyDescent="0.2">
      <c r="AJ1171" s="1"/>
      <c r="AV1171" s="110"/>
      <c r="BF1171" s="1"/>
      <c r="BU1171" s="1"/>
    </row>
    <row r="1172" spans="36:73" x14ac:dyDescent="0.2">
      <c r="AV1172" s="110"/>
      <c r="BF1172" s="1"/>
      <c r="BU1172" s="1"/>
    </row>
    <row r="1173" spans="36:73" x14ac:dyDescent="0.2">
      <c r="AV1173" s="110"/>
      <c r="BF1173" s="1"/>
      <c r="BU1173" s="1"/>
    </row>
    <row r="1174" spans="36:73" x14ac:dyDescent="0.2">
      <c r="AV1174" s="110"/>
      <c r="BF1174" s="1"/>
      <c r="BU1174" s="1"/>
    </row>
    <row r="1175" spans="36:73" x14ac:dyDescent="0.2">
      <c r="AV1175" s="110"/>
      <c r="BF1175" s="1"/>
      <c r="BU1175" s="1"/>
    </row>
    <row r="1176" spans="36:73" x14ac:dyDescent="0.2">
      <c r="AV1176" s="110"/>
      <c r="BF1176" s="1"/>
      <c r="BU1176" s="1"/>
    </row>
    <row r="1177" spans="36:73" x14ac:dyDescent="0.2">
      <c r="AV1177" s="110"/>
      <c r="BF1177" s="1"/>
      <c r="BU1177" s="1"/>
    </row>
    <row r="1178" spans="36:73" x14ac:dyDescent="0.2">
      <c r="AV1178" s="110"/>
      <c r="BF1178" s="1"/>
      <c r="BU1178" s="1"/>
    </row>
    <row r="1179" spans="36:73" x14ac:dyDescent="0.2">
      <c r="AV1179" s="110"/>
      <c r="BF1179" s="1"/>
      <c r="BU1179" s="1"/>
    </row>
    <row r="1180" spans="36:73" x14ac:dyDescent="0.2">
      <c r="AV1180" s="110"/>
      <c r="BF1180" s="1"/>
      <c r="BU1180" s="1"/>
    </row>
    <row r="1181" spans="36:73" x14ac:dyDescent="0.2">
      <c r="AV1181" s="110"/>
      <c r="BF1181" s="1"/>
      <c r="BU1181" s="1"/>
    </row>
    <row r="1182" spans="36:73" x14ac:dyDescent="0.2">
      <c r="AV1182" s="110"/>
      <c r="BF1182" s="1"/>
      <c r="BU1182" s="1"/>
    </row>
    <row r="1183" spans="36:73" x14ac:dyDescent="0.2">
      <c r="AV1183" s="110"/>
      <c r="BF1183" s="1"/>
      <c r="BU1183" s="1"/>
    </row>
    <row r="1184" spans="36:73" x14ac:dyDescent="0.2">
      <c r="AV1184" s="110"/>
      <c r="BF1184" s="1"/>
      <c r="BU1184" s="1"/>
    </row>
    <row r="1185" spans="36:73" x14ac:dyDescent="0.2">
      <c r="AV1185" s="110"/>
      <c r="BF1185" s="1"/>
      <c r="BU1185" s="1"/>
    </row>
    <row r="1186" spans="36:73" x14ac:dyDescent="0.2">
      <c r="AV1186" s="110"/>
      <c r="BF1186" s="1"/>
      <c r="BU1186" s="1"/>
    </row>
    <row r="1187" spans="36:73" x14ac:dyDescent="0.2">
      <c r="AV1187" s="110"/>
      <c r="BF1187" s="1"/>
      <c r="BU1187" s="1"/>
    </row>
    <row r="1188" spans="36:73" x14ac:dyDescent="0.2">
      <c r="AV1188" s="110"/>
      <c r="BF1188" s="1"/>
      <c r="BU1188" s="1"/>
    </row>
    <row r="1189" spans="36:73" x14ac:dyDescent="0.2">
      <c r="AV1189" s="110"/>
      <c r="BF1189" s="1"/>
      <c r="BU1189" s="1"/>
    </row>
    <row r="1190" spans="36:73" x14ac:dyDescent="0.2">
      <c r="AV1190" s="110"/>
      <c r="BF1190" s="1"/>
      <c r="BU1190" s="1"/>
    </row>
    <row r="1191" spans="36:73" x14ac:dyDescent="0.2">
      <c r="AV1191" s="110"/>
      <c r="BF1191" s="1"/>
      <c r="BU1191" s="1"/>
    </row>
    <row r="1192" spans="36:73" x14ac:dyDescent="0.2">
      <c r="AJ1192" s="1"/>
      <c r="AV1192" s="110"/>
      <c r="BF1192" s="1"/>
      <c r="BU1192" s="1"/>
    </row>
    <row r="1193" spans="36:73" x14ac:dyDescent="0.2">
      <c r="AV1193" s="110"/>
      <c r="BF1193" s="1"/>
      <c r="BU1193" s="1"/>
    </row>
    <row r="1194" spans="36:73" x14ac:dyDescent="0.2">
      <c r="AV1194" s="110"/>
      <c r="BF1194" s="1"/>
      <c r="BU1194" s="1"/>
    </row>
    <row r="1195" spans="36:73" x14ac:dyDescent="0.2">
      <c r="AV1195" s="110"/>
      <c r="BF1195" s="1"/>
      <c r="BU1195" s="1"/>
    </row>
    <row r="1196" spans="36:73" x14ac:dyDescent="0.2">
      <c r="AJ1196" s="1"/>
      <c r="AV1196" s="110"/>
      <c r="BF1196" s="1"/>
      <c r="BU1196" s="1"/>
    </row>
    <row r="1197" spans="36:73" x14ac:dyDescent="0.2">
      <c r="AV1197" s="110"/>
      <c r="BF1197" s="1"/>
      <c r="BU1197" s="1"/>
    </row>
    <row r="1198" spans="36:73" x14ac:dyDescent="0.2">
      <c r="AV1198" s="110"/>
      <c r="BF1198" s="1"/>
      <c r="BU1198" s="1"/>
    </row>
    <row r="1199" spans="36:73" x14ac:dyDescent="0.2">
      <c r="AV1199" s="110"/>
      <c r="BF1199" s="1"/>
      <c r="BU1199" s="1"/>
    </row>
    <row r="1200" spans="36:73" x14ac:dyDescent="0.2">
      <c r="AV1200" s="110"/>
      <c r="BF1200" s="1"/>
      <c r="BU1200" s="1"/>
    </row>
    <row r="1201" spans="36:73" x14ac:dyDescent="0.2">
      <c r="AV1201" s="110"/>
      <c r="BF1201" s="1"/>
      <c r="BU1201" s="1"/>
    </row>
    <row r="1202" spans="36:73" x14ac:dyDescent="0.2">
      <c r="AV1202" s="110"/>
      <c r="BF1202" s="1"/>
      <c r="BU1202" s="1"/>
    </row>
    <row r="1203" spans="36:73" x14ac:dyDescent="0.2">
      <c r="AV1203" s="110"/>
      <c r="BF1203" s="1"/>
      <c r="BU1203" s="1"/>
    </row>
    <row r="1204" spans="36:73" x14ac:dyDescent="0.2">
      <c r="AJ1204" s="1"/>
      <c r="AV1204" s="110"/>
      <c r="BF1204" s="1"/>
      <c r="BU1204" s="1"/>
    </row>
    <row r="1205" spans="36:73" x14ac:dyDescent="0.2">
      <c r="AV1205" s="110"/>
      <c r="BF1205" s="1"/>
      <c r="BU1205" s="1"/>
    </row>
    <row r="1206" spans="36:73" x14ac:dyDescent="0.2">
      <c r="AV1206" s="110"/>
      <c r="BF1206" s="1"/>
      <c r="BU1206" s="1"/>
    </row>
    <row r="1207" spans="36:73" x14ac:dyDescent="0.2">
      <c r="AJ1207" s="1"/>
      <c r="AV1207" s="110"/>
      <c r="BF1207" s="1"/>
      <c r="BU1207" s="1"/>
    </row>
    <row r="1208" spans="36:73" x14ac:dyDescent="0.2">
      <c r="AV1208" s="110"/>
      <c r="BF1208" s="1"/>
      <c r="BU1208" s="1"/>
    </row>
    <row r="1209" spans="36:73" x14ac:dyDescent="0.2">
      <c r="AJ1209" s="1"/>
      <c r="AV1209" s="110"/>
      <c r="BF1209" s="1"/>
      <c r="BU1209" s="1"/>
    </row>
    <row r="1210" spans="36:73" x14ac:dyDescent="0.2">
      <c r="AV1210" s="110"/>
      <c r="BF1210" s="1"/>
      <c r="BU1210" s="1"/>
    </row>
    <row r="1211" spans="36:73" x14ac:dyDescent="0.2">
      <c r="AV1211" s="110"/>
      <c r="BF1211" s="1"/>
      <c r="BU1211" s="1"/>
    </row>
    <row r="1212" spans="36:73" x14ac:dyDescent="0.2">
      <c r="AV1212" s="110"/>
      <c r="BF1212" s="1"/>
      <c r="BU1212" s="1"/>
    </row>
    <row r="1213" spans="36:73" x14ac:dyDescent="0.2">
      <c r="AJ1213" s="1"/>
      <c r="AV1213" s="110"/>
      <c r="BF1213" s="1"/>
      <c r="BU1213" s="1"/>
    </row>
    <row r="1214" spans="36:73" x14ac:dyDescent="0.2">
      <c r="AV1214" s="110"/>
      <c r="BF1214" s="1"/>
      <c r="BU1214" s="1"/>
    </row>
    <row r="1215" spans="36:73" x14ac:dyDescent="0.2">
      <c r="AV1215" s="110"/>
      <c r="BF1215" s="1"/>
      <c r="BU1215" s="1"/>
    </row>
    <row r="1216" spans="36:73" x14ac:dyDescent="0.2">
      <c r="AJ1216" s="1"/>
      <c r="AV1216" s="110"/>
      <c r="BF1216" s="1"/>
      <c r="BU1216" s="1"/>
    </row>
    <row r="1217" spans="36:73" x14ac:dyDescent="0.2">
      <c r="AV1217" s="110"/>
      <c r="BF1217" s="1"/>
      <c r="BU1217" s="1"/>
    </row>
    <row r="1218" spans="36:73" x14ac:dyDescent="0.2">
      <c r="AV1218" s="110"/>
      <c r="BF1218" s="1"/>
      <c r="BU1218" s="1"/>
    </row>
    <row r="1219" spans="36:73" x14ac:dyDescent="0.2">
      <c r="AJ1219" s="1"/>
      <c r="AV1219" s="110"/>
      <c r="BF1219" s="1"/>
      <c r="BU1219" s="1"/>
    </row>
    <row r="1220" spans="36:73" x14ac:dyDescent="0.2">
      <c r="AV1220" s="110"/>
      <c r="BF1220" s="1"/>
      <c r="BU1220" s="1"/>
    </row>
    <row r="1221" spans="36:73" x14ac:dyDescent="0.2">
      <c r="AV1221" s="110"/>
      <c r="BF1221" s="1"/>
      <c r="BU1221" s="1"/>
    </row>
    <row r="1222" spans="36:73" x14ac:dyDescent="0.2">
      <c r="AV1222" s="110"/>
      <c r="BF1222" s="1"/>
      <c r="BU1222" s="1"/>
    </row>
    <row r="1223" spans="36:73" x14ac:dyDescent="0.2">
      <c r="AV1223" s="110"/>
      <c r="BF1223" s="1"/>
      <c r="BU1223" s="1"/>
    </row>
    <row r="1224" spans="36:73" x14ac:dyDescent="0.2">
      <c r="AJ1224" s="1"/>
      <c r="AV1224" s="110"/>
      <c r="BF1224" s="1"/>
      <c r="BU1224" s="1"/>
    </row>
    <row r="1225" spans="36:73" x14ac:dyDescent="0.2">
      <c r="AJ1225" s="1"/>
      <c r="AV1225" s="110"/>
      <c r="BF1225" s="1"/>
      <c r="BU1225" s="1"/>
    </row>
    <row r="1226" spans="36:73" x14ac:dyDescent="0.2">
      <c r="AV1226" s="110"/>
      <c r="BF1226" s="1"/>
      <c r="BU1226" s="1"/>
    </row>
    <row r="1227" spans="36:73" x14ac:dyDescent="0.2">
      <c r="AV1227" s="110"/>
      <c r="BF1227" s="1"/>
      <c r="BU1227" s="1"/>
    </row>
    <row r="1228" spans="36:73" x14ac:dyDescent="0.2">
      <c r="AV1228" s="110"/>
      <c r="BF1228" s="1"/>
      <c r="BU1228" s="1"/>
    </row>
    <row r="1229" spans="36:73" x14ac:dyDescent="0.2">
      <c r="AV1229" s="110"/>
      <c r="BF1229" s="1"/>
      <c r="BU1229" s="1"/>
    </row>
    <row r="1230" spans="36:73" x14ac:dyDescent="0.2">
      <c r="AV1230" s="110"/>
      <c r="BF1230" s="1"/>
      <c r="BU1230" s="1"/>
    </row>
    <row r="1231" spans="36:73" x14ac:dyDescent="0.2">
      <c r="AJ1231" s="1"/>
      <c r="AV1231" s="110"/>
      <c r="BF1231" s="1"/>
      <c r="BU1231" s="1"/>
    </row>
    <row r="1232" spans="36:73" x14ac:dyDescent="0.2">
      <c r="AJ1232" s="1"/>
      <c r="AV1232" s="110"/>
      <c r="BF1232" s="1"/>
      <c r="BU1232" s="1"/>
    </row>
    <row r="1233" spans="36:73" x14ac:dyDescent="0.2">
      <c r="AV1233" s="110"/>
      <c r="BF1233" s="1"/>
      <c r="BU1233" s="1"/>
    </row>
    <row r="1234" spans="36:73" x14ac:dyDescent="0.2">
      <c r="AV1234" s="110"/>
      <c r="BF1234" s="1"/>
      <c r="BU1234" s="1"/>
    </row>
    <row r="1235" spans="36:73" x14ac:dyDescent="0.2">
      <c r="AV1235" s="110"/>
      <c r="BF1235" s="1"/>
      <c r="BU1235" s="1"/>
    </row>
    <row r="1236" spans="36:73" x14ac:dyDescent="0.2">
      <c r="AJ1236" s="1"/>
      <c r="AV1236" s="110"/>
      <c r="BF1236" s="1"/>
      <c r="BU1236" s="1"/>
    </row>
    <row r="1237" spans="36:73" x14ac:dyDescent="0.2">
      <c r="AJ1237" s="1"/>
      <c r="AV1237" s="110"/>
      <c r="BF1237" s="1"/>
      <c r="BU1237" s="1"/>
    </row>
    <row r="1238" spans="36:73" x14ac:dyDescent="0.2">
      <c r="AV1238" s="110"/>
      <c r="BF1238" s="1"/>
      <c r="BU1238" s="1"/>
    </row>
    <row r="1239" spans="36:73" x14ac:dyDescent="0.2">
      <c r="AJ1239" s="1"/>
      <c r="AV1239" s="110"/>
      <c r="BF1239" s="1"/>
      <c r="BU1239" s="1"/>
    </row>
    <row r="1240" spans="36:73" x14ac:dyDescent="0.2">
      <c r="AJ1240" s="1"/>
      <c r="AV1240" s="110"/>
      <c r="BF1240" s="1"/>
      <c r="BU1240" s="1"/>
    </row>
    <row r="1241" spans="36:73" x14ac:dyDescent="0.2">
      <c r="AV1241" s="110"/>
      <c r="BF1241" s="1"/>
      <c r="BU1241" s="1"/>
    </row>
    <row r="1242" spans="36:73" x14ac:dyDescent="0.2">
      <c r="AV1242" s="110"/>
      <c r="BF1242" s="1"/>
      <c r="BU1242" s="1"/>
    </row>
    <row r="1243" spans="36:73" x14ac:dyDescent="0.2">
      <c r="AV1243" s="110"/>
      <c r="BF1243" s="1"/>
      <c r="BU1243" s="1"/>
    </row>
    <row r="1244" spans="36:73" x14ac:dyDescent="0.2">
      <c r="AV1244" s="110"/>
      <c r="BF1244" s="1"/>
      <c r="BU1244" s="1"/>
    </row>
    <row r="1245" spans="36:73" x14ac:dyDescent="0.2">
      <c r="AV1245" s="110"/>
      <c r="BF1245" s="1"/>
      <c r="BU1245" s="1"/>
    </row>
    <row r="1246" spans="36:73" x14ac:dyDescent="0.2">
      <c r="AJ1246" s="1"/>
      <c r="AV1246" s="110"/>
      <c r="BF1246" s="1"/>
      <c r="BU1246" s="1"/>
    </row>
    <row r="1247" spans="36:73" x14ac:dyDescent="0.2">
      <c r="AV1247" s="110"/>
      <c r="BF1247" s="1"/>
      <c r="BU1247" s="1"/>
    </row>
    <row r="1248" spans="36:73" x14ac:dyDescent="0.2">
      <c r="AV1248" s="110"/>
      <c r="BF1248" s="1"/>
      <c r="BU1248" s="1"/>
    </row>
    <row r="1249" spans="36:73" x14ac:dyDescent="0.2">
      <c r="AV1249" s="110"/>
      <c r="BF1249" s="1"/>
      <c r="BU1249" s="1"/>
    </row>
    <row r="1250" spans="36:73" x14ac:dyDescent="0.2">
      <c r="AV1250" s="110"/>
      <c r="BF1250" s="1"/>
      <c r="BU1250" s="1"/>
    </row>
    <row r="1251" spans="36:73" x14ac:dyDescent="0.2">
      <c r="AJ1251" s="1"/>
      <c r="AV1251" s="110"/>
      <c r="BF1251" s="1"/>
      <c r="BU1251" s="1"/>
    </row>
    <row r="1252" spans="36:73" x14ac:dyDescent="0.2">
      <c r="AV1252" s="110"/>
      <c r="BF1252" s="1"/>
      <c r="BU1252" s="1"/>
    </row>
    <row r="1253" spans="36:73" x14ac:dyDescent="0.2">
      <c r="AV1253" s="110"/>
      <c r="BF1253" s="1"/>
      <c r="BU1253" s="1"/>
    </row>
    <row r="1254" spans="36:73" x14ac:dyDescent="0.2">
      <c r="AV1254" s="110"/>
      <c r="BF1254" s="1"/>
      <c r="BU1254" s="1"/>
    </row>
    <row r="1255" spans="36:73" x14ac:dyDescent="0.2">
      <c r="AJ1255" s="1"/>
      <c r="AV1255" s="110"/>
      <c r="BF1255" s="1"/>
      <c r="BU1255" s="1"/>
    </row>
    <row r="1256" spans="36:73" x14ac:dyDescent="0.2">
      <c r="AV1256" s="110"/>
      <c r="BF1256" s="1"/>
      <c r="BU1256" s="1"/>
    </row>
    <row r="1257" spans="36:73" x14ac:dyDescent="0.2">
      <c r="AV1257" s="110"/>
      <c r="BF1257" s="1"/>
      <c r="BU1257" s="1"/>
    </row>
    <row r="1258" spans="36:73" x14ac:dyDescent="0.2">
      <c r="AV1258" s="110"/>
      <c r="BF1258" s="1"/>
      <c r="BU1258" s="1"/>
    </row>
    <row r="1259" spans="36:73" x14ac:dyDescent="0.2">
      <c r="AV1259" s="110"/>
      <c r="BF1259" s="1"/>
      <c r="BU1259" s="1"/>
    </row>
    <row r="1260" spans="36:73" x14ac:dyDescent="0.2">
      <c r="AV1260" s="110"/>
      <c r="BF1260" s="1"/>
      <c r="BU1260" s="1"/>
    </row>
    <row r="1261" spans="36:73" x14ac:dyDescent="0.2">
      <c r="AJ1261" s="1"/>
      <c r="AV1261" s="110"/>
      <c r="BF1261" s="1"/>
      <c r="BU1261" s="1"/>
    </row>
    <row r="1262" spans="36:73" x14ac:dyDescent="0.2">
      <c r="AV1262" s="110"/>
      <c r="BF1262" s="1"/>
      <c r="BU1262" s="1"/>
    </row>
    <row r="1263" spans="36:73" x14ac:dyDescent="0.2">
      <c r="AV1263" s="110"/>
      <c r="BF1263" s="1"/>
      <c r="BU1263" s="1"/>
    </row>
    <row r="1264" spans="36:73" x14ac:dyDescent="0.2">
      <c r="AV1264" s="110"/>
      <c r="BF1264" s="1"/>
      <c r="BU1264" s="1"/>
    </row>
    <row r="1265" spans="36:73" x14ac:dyDescent="0.2">
      <c r="AV1265" s="110"/>
      <c r="BF1265" s="1"/>
      <c r="BU1265" s="1"/>
    </row>
    <row r="1266" spans="36:73" x14ac:dyDescent="0.2">
      <c r="AJ1266" s="1"/>
      <c r="AV1266" s="110"/>
      <c r="BF1266" s="1"/>
      <c r="BU1266" s="1"/>
    </row>
    <row r="1267" spans="36:73" x14ac:dyDescent="0.2">
      <c r="AV1267" s="110"/>
      <c r="BF1267" s="1"/>
      <c r="BU1267" s="1"/>
    </row>
    <row r="1268" spans="36:73" x14ac:dyDescent="0.2">
      <c r="AV1268" s="110"/>
      <c r="BF1268" s="1"/>
      <c r="BU1268" s="1"/>
    </row>
    <row r="1269" spans="36:73" x14ac:dyDescent="0.2">
      <c r="AV1269" s="110"/>
      <c r="BF1269" s="1"/>
      <c r="BU1269" s="1"/>
    </row>
    <row r="1270" spans="36:73" x14ac:dyDescent="0.2">
      <c r="AV1270" s="110"/>
      <c r="BF1270" s="1"/>
      <c r="BU1270" s="1"/>
    </row>
    <row r="1271" spans="36:73" x14ac:dyDescent="0.2">
      <c r="AJ1271" s="1"/>
      <c r="AV1271" s="110"/>
      <c r="BF1271" s="1"/>
      <c r="BU1271" s="1"/>
    </row>
    <row r="1272" spans="36:73" x14ac:dyDescent="0.2">
      <c r="AJ1272" s="1"/>
      <c r="AV1272" s="110"/>
      <c r="BF1272" s="1"/>
      <c r="BU1272" s="1"/>
    </row>
    <row r="1273" spans="36:73" x14ac:dyDescent="0.2">
      <c r="AJ1273" s="1"/>
      <c r="AV1273" s="110"/>
      <c r="BF1273" s="1"/>
      <c r="BU1273" s="1"/>
    </row>
    <row r="1274" spans="36:73" x14ac:dyDescent="0.2">
      <c r="AJ1274" s="1"/>
      <c r="AV1274" s="110"/>
      <c r="BF1274" s="1"/>
      <c r="BU1274" s="1"/>
    </row>
    <row r="1275" spans="36:73" x14ac:dyDescent="0.2">
      <c r="AJ1275" s="1"/>
      <c r="AV1275" s="110"/>
      <c r="BF1275" s="1"/>
      <c r="BU1275" s="1"/>
    </row>
    <row r="1276" spans="36:73" x14ac:dyDescent="0.2">
      <c r="AJ1276" s="1"/>
      <c r="AV1276" s="110"/>
      <c r="BF1276" s="1"/>
      <c r="BU1276" s="1"/>
    </row>
    <row r="1277" spans="36:73" x14ac:dyDescent="0.2">
      <c r="AV1277" s="110"/>
      <c r="BF1277" s="1"/>
      <c r="BU1277" s="1"/>
    </row>
    <row r="1278" spans="36:73" x14ac:dyDescent="0.2">
      <c r="AV1278" s="110"/>
      <c r="BF1278" s="1"/>
      <c r="BU1278" s="1"/>
    </row>
    <row r="1279" spans="36:73" x14ac:dyDescent="0.2">
      <c r="AV1279" s="110"/>
      <c r="BF1279" s="1"/>
      <c r="BU1279" s="1"/>
    </row>
    <row r="1280" spans="36:73" x14ac:dyDescent="0.2">
      <c r="AV1280" s="110"/>
      <c r="BF1280" s="1"/>
      <c r="BU1280" s="1"/>
    </row>
    <row r="1281" spans="36:73" x14ac:dyDescent="0.2">
      <c r="AV1281" s="110"/>
      <c r="BF1281" s="1"/>
      <c r="BU1281" s="1"/>
    </row>
    <row r="1282" spans="36:73" x14ac:dyDescent="0.2">
      <c r="AV1282" s="110"/>
      <c r="BF1282" s="1"/>
      <c r="BU1282" s="1"/>
    </row>
    <row r="1283" spans="36:73" x14ac:dyDescent="0.2">
      <c r="AV1283" s="110"/>
      <c r="BF1283" s="1"/>
      <c r="BU1283" s="1"/>
    </row>
    <row r="1284" spans="36:73" x14ac:dyDescent="0.2">
      <c r="AV1284" s="110"/>
      <c r="BF1284" s="1"/>
      <c r="BU1284" s="1"/>
    </row>
    <row r="1285" spans="36:73" x14ac:dyDescent="0.2">
      <c r="AV1285" s="110"/>
      <c r="BF1285" s="1"/>
      <c r="BU1285" s="1"/>
    </row>
    <row r="1286" spans="36:73" x14ac:dyDescent="0.2">
      <c r="AJ1286" s="1"/>
      <c r="AV1286" s="110"/>
      <c r="BF1286" s="1"/>
      <c r="BU1286" s="1"/>
    </row>
    <row r="1287" spans="36:73" x14ac:dyDescent="0.2">
      <c r="AV1287" s="110"/>
      <c r="BF1287" s="1"/>
      <c r="BU1287" s="1"/>
    </row>
    <row r="1288" spans="36:73" x14ac:dyDescent="0.2">
      <c r="AV1288" s="110"/>
      <c r="BF1288" s="1"/>
      <c r="BU1288" s="1"/>
    </row>
    <row r="1289" spans="36:73" x14ac:dyDescent="0.2">
      <c r="AV1289" s="110"/>
      <c r="BF1289" s="1"/>
      <c r="BU1289" s="1"/>
    </row>
    <row r="1290" spans="36:73" x14ac:dyDescent="0.2">
      <c r="AV1290" s="110"/>
      <c r="BF1290" s="1"/>
      <c r="BU1290" s="1"/>
    </row>
    <row r="1291" spans="36:73" x14ac:dyDescent="0.2">
      <c r="AV1291" s="110"/>
      <c r="BF1291" s="1"/>
      <c r="BU1291" s="1"/>
    </row>
    <row r="1292" spans="36:73" x14ac:dyDescent="0.2">
      <c r="AV1292" s="110"/>
      <c r="BF1292" s="1"/>
      <c r="BU1292" s="1"/>
    </row>
    <row r="1293" spans="36:73" x14ac:dyDescent="0.2">
      <c r="AV1293" s="110"/>
      <c r="BF1293" s="1"/>
      <c r="BU1293" s="1"/>
    </row>
    <row r="1294" spans="36:73" x14ac:dyDescent="0.2">
      <c r="AV1294" s="110"/>
      <c r="BF1294" s="1"/>
      <c r="BU1294" s="1"/>
    </row>
    <row r="1295" spans="36:73" x14ac:dyDescent="0.2">
      <c r="AV1295" s="110"/>
      <c r="BF1295" s="1"/>
      <c r="BU1295" s="1"/>
    </row>
    <row r="1296" spans="36:73" x14ac:dyDescent="0.2">
      <c r="AV1296" s="110"/>
      <c r="BF1296" s="1"/>
      <c r="BU1296" s="1"/>
    </row>
    <row r="1297" spans="36:73" x14ac:dyDescent="0.2">
      <c r="AV1297" s="110"/>
      <c r="BF1297" s="1"/>
      <c r="BU1297" s="1"/>
    </row>
    <row r="1298" spans="36:73" x14ac:dyDescent="0.2">
      <c r="AJ1298" s="1"/>
      <c r="AV1298" s="110"/>
      <c r="BF1298" s="1"/>
      <c r="BU1298" s="1"/>
    </row>
    <row r="1299" spans="36:73" x14ac:dyDescent="0.2">
      <c r="AV1299" s="110"/>
      <c r="BF1299" s="1"/>
      <c r="BU1299" s="1"/>
    </row>
    <row r="1300" spans="36:73" x14ac:dyDescent="0.2">
      <c r="AV1300" s="110"/>
      <c r="BF1300" s="1"/>
      <c r="BU1300" s="1"/>
    </row>
    <row r="1301" spans="36:73" x14ac:dyDescent="0.2">
      <c r="AV1301" s="110"/>
      <c r="BF1301" s="1"/>
      <c r="BU1301" s="1"/>
    </row>
    <row r="1302" spans="36:73" x14ac:dyDescent="0.2">
      <c r="AV1302" s="110"/>
      <c r="BF1302" s="1"/>
      <c r="BU1302" s="1"/>
    </row>
    <row r="1303" spans="36:73" x14ac:dyDescent="0.2">
      <c r="AJ1303" s="1"/>
      <c r="AV1303" s="110"/>
      <c r="BF1303" s="1"/>
      <c r="BU1303" s="1"/>
    </row>
    <row r="1304" spans="36:73" x14ac:dyDescent="0.2">
      <c r="AV1304" s="110"/>
      <c r="BF1304" s="1"/>
      <c r="BU1304" s="1"/>
    </row>
    <row r="1305" spans="36:73" x14ac:dyDescent="0.2">
      <c r="AV1305" s="110"/>
      <c r="BF1305" s="1"/>
      <c r="BU1305" s="1"/>
    </row>
    <row r="1306" spans="36:73" x14ac:dyDescent="0.2">
      <c r="AV1306" s="110"/>
      <c r="BF1306" s="1"/>
      <c r="BU1306" s="1"/>
    </row>
    <row r="1307" spans="36:73" x14ac:dyDescent="0.2">
      <c r="AV1307" s="112"/>
      <c r="BF1307" s="1"/>
      <c r="BU1307" s="1"/>
    </row>
    <row r="1308" spans="36:73" x14ac:dyDescent="0.2">
      <c r="AV1308" s="112"/>
      <c r="BF1308" s="1"/>
      <c r="BU1308" s="1"/>
    </row>
    <row r="1309" spans="36:73" x14ac:dyDescent="0.2">
      <c r="AV1309" s="112"/>
      <c r="BF1309" s="1"/>
      <c r="BU1309" s="1"/>
    </row>
    <row r="1310" spans="36:73" x14ac:dyDescent="0.2">
      <c r="AV1310" s="110"/>
      <c r="BF1310" s="1"/>
      <c r="BU1310" s="1"/>
    </row>
    <row r="1311" spans="36:73" x14ac:dyDescent="0.2">
      <c r="AJ1311" s="1"/>
      <c r="AV1311" s="110"/>
      <c r="BF1311" s="1"/>
      <c r="BU1311" s="1"/>
    </row>
    <row r="1312" spans="36:73" x14ac:dyDescent="0.2">
      <c r="AJ1312" s="1"/>
      <c r="AV1312" s="110"/>
      <c r="BF1312" s="1"/>
      <c r="BU1312" s="1"/>
    </row>
    <row r="1313" spans="36:73" x14ac:dyDescent="0.2">
      <c r="AJ1313" s="1"/>
      <c r="AV1313" s="110"/>
      <c r="BF1313" s="1"/>
      <c r="BU1313" s="1"/>
    </row>
    <row r="1314" spans="36:73" x14ac:dyDescent="0.2">
      <c r="AJ1314" s="1"/>
      <c r="AV1314" s="110"/>
      <c r="BF1314" s="1"/>
      <c r="BU1314" s="1"/>
    </row>
    <row r="1315" spans="36:73" x14ac:dyDescent="0.2">
      <c r="AV1315" s="110"/>
      <c r="BF1315" s="1"/>
      <c r="BU1315" s="1"/>
    </row>
    <row r="1316" spans="36:73" x14ac:dyDescent="0.2">
      <c r="AV1316" s="110"/>
      <c r="BF1316" s="1"/>
      <c r="BU1316" s="1"/>
    </row>
    <row r="1317" spans="36:73" x14ac:dyDescent="0.2">
      <c r="AJ1317" s="1"/>
      <c r="AV1317" s="110"/>
      <c r="BF1317" s="1"/>
      <c r="BU1317" s="1"/>
    </row>
    <row r="1318" spans="36:73" x14ac:dyDescent="0.2">
      <c r="AJ1318" s="1"/>
      <c r="AV1318" s="110"/>
      <c r="BF1318" s="1"/>
      <c r="BU1318" s="1"/>
    </row>
    <row r="1319" spans="36:73" x14ac:dyDescent="0.2">
      <c r="AJ1319" s="1"/>
      <c r="AV1319" s="110"/>
      <c r="BF1319" s="1"/>
      <c r="BU1319" s="1"/>
    </row>
    <row r="1320" spans="36:73" x14ac:dyDescent="0.2">
      <c r="AV1320" s="110"/>
      <c r="BF1320" s="1"/>
      <c r="BU1320" s="1"/>
    </row>
    <row r="1321" spans="36:73" x14ac:dyDescent="0.2">
      <c r="AV1321" s="110"/>
      <c r="BF1321" s="1"/>
      <c r="BU1321" s="1"/>
    </row>
    <row r="1322" spans="36:73" x14ac:dyDescent="0.2">
      <c r="AV1322" s="112"/>
      <c r="BF1322" s="1"/>
      <c r="BU1322" s="1"/>
    </row>
    <row r="1323" spans="36:73" x14ac:dyDescent="0.2">
      <c r="AV1323" s="110"/>
      <c r="BF1323" s="1"/>
      <c r="BU1323" s="1"/>
    </row>
    <row r="1324" spans="36:73" x14ac:dyDescent="0.2">
      <c r="AJ1324" s="1"/>
      <c r="AV1324" s="110"/>
      <c r="BF1324" s="1"/>
      <c r="BU1324" s="1"/>
    </row>
    <row r="1325" spans="36:73" x14ac:dyDescent="0.2">
      <c r="AV1325" s="110"/>
      <c r="BF1325" s="1"/>
      <c r="BU1325" s="1"/>
    </row>
    <row r="1326" spans="36:73" x14ac:dyDescent="0.2">
      <c r="AJ1326" s="1"/>
      <c r="AV1326" s="110"/>
      <c r="BF1326" s="1"/>
      <c r="BU1326" s="1"/>
    </row>
    <row r="1327" spans="36:73" x14ac:dyDescent="0.2">
      <c r="AV1327" s="110"/>
      <c r="BF1327" s="1"/>
      <c r="BU1327" s="1"/>
    </row>
    <row r="1328" spans="36:73" x14ac:dyDescent="0.2">
      <c r="AV1328" s="110"/>
      <c r="BF1328" s="1"/>
      <c r="BU1328" s="1"/>
    </row>
    <row r="1329" spans="36:73" x14ac:dyDescent="0.2">
      <c r="AV1329" s="110"/>
      <c r="BF1329" s="1"/>
      <c r="BU1329" s="1"/>
    </row>
    <row r="1330" spans="36:73" x14ac:dyDescent="0.2">
      <c r="AJ1330" s="1"/>
      <c r="AV1330" s="110"/>
      <c r="BF1330" s="1"/>
      <c r="BU1330" s="1"/>
    </row>
    <row r="1331" spans="36:73" x14ac:dyDescent="0.2">
      <c r="AV1331" s="110"/>
      <c r="BF1331" s="1"/>
      <c r="BU1331" s="1"/>
    </row>
    <row r="1332" spans="36:73" x14ac:dyDescent="0.2">
      <c r="AV1332" s="110"/>
      <c r="BF1332" s="1"/>
      <c r="BU1332" s="1"/>
    </row>
    <row r="1333" spans="36:73" x14ac:dyDescent="0.2">
      <c r="AJ1333" s="1"/>
      <c r="AV1333" s="110"/>
      <c r="BF1333" s="1"/>
      <c r="BU1333" s="1"/>
    </row>
    <row r="1334" spans="36:73" x14ac:dyDescent="0.2">
      <c r="AJ1334" s="1"/>
      <c r="AV1334" s="110"/>
      <c r="BF1334" s="1"/>
      <c r="BU1334" s="1"/>
    </row>
    <row r="1335" spans="36:73" x14ac:dyDescent="0.2">
      <c r="AV1335" s="110"/>
      <c r="BF1335" s="1"/>
      <c r="BU1335" s="1"/>
    </row>
    <row r="1336" spans="36:73" x14ac:dyDescent="0.2">
      <c r="AV1336" s="110"/>
      <c r="BF1336" s="1"/>
      <c r="BU1336" s="1"/>
    </row>
    <row r="1337" spans="36:73" x14ac:dyDescent="0.2">
      <c r="AJ1337" s="1"/>
      <c r="AV1337" s="110"/>
      <c r="BF1337" s="1"/>
      <c r="BU1337" s="1"/>
    </row>
    <row r="1338" spans="36:73" x14ac:dyDescent="0.2">
      <c r="AV1338" s="110"/>
      <c r="BF1338" s="1"/>
      <c r="BU1338" s="1"/>
    </row>
    <row r="1339" spans="36:73" x14ac:dyDescent="0.2">
      <c r="AV1339" s="110"/>
      <c r="BF1339" s="1"/>
      <c r="BU1339" s="1"/>
    </row>
    <row r="1340" spans="36:73" x14ac:dyDescent="0.2">
      <c r="AV1340" s="110"/>
      <c r="BF1340" s="1"/>
      <c r="BU1340" s="1"/>
    </row>
    <row r="1341" spans="36:73" x14ac:dyDescent="0.2">
      <c r="AJ1341" s="1"/>
      <c r="AV1341" s="110"/>
      <c r="BF1341" s="1"/>
      <c r="BU1341" s="1"/>
    </row>
    <row r="1342" spans="36:73" x14ac:dyDescent="0.2">
      <c r="AJ1342" s="1"/>
      <c r="AV1342" s="110"/>
      <c r="BF1342" s="1"/>
      <c r="BU1342" s="1"/>
    </row>
    <row r="1343" spans="36:73" x14ac:dyDescent="0.2">
      <c r="AV1343" s="112"/>
      <c r="BF1343" s="1"/>
      <c r="BU1343" s="1"/>
    </row>
    <row r="1344" spans="36:73" x14ac:dyDescent="0.2">
      <c r="AV1344" s="112"/>
      <c r="BF1344" s="1"/>
      <c r="BU1344" s="1"/>
    </row>
    <row r="1345" spans="48:73" x14ac:dyDescent="0.2">
      <c r="AV1345" s="112"/>
      <c r="BF1345" s="1"/>
      <c r="BU1345" s="1"/>
    </row>
    <row r="1346" spans="48:73" x14ac:dyDescent="0.2">
      <c r="AV1346" s="112"/>
      <c r="BF1346" s="1"/>
      <c r="BU1346" s="1"/>
    </row>
    <row r="1347" spans="48:73" x14ac:dyDescent="0.2">
      <c r="AV1347" s="112"/>
      <c r="BF1347" s="1"/>
      <c r="BU1347" s="1"/>
    </row>
    <row r="1348" spans="48:73" x14ac:dyDescent="0.2">
      <c r="AV1348" s="112"/>
      <c r="BF1348" s="1"/>
      <c r="BU1348" s="1"/>
    </row>
    <row r="1349" spans="48:73" x14ac:dyDescent="0.2">
      <c r="AV1349" s="112"/>
      <c r="BF1349" s="1"/>
      <c r="BU1349" s="1"/>
    </row>
    <row r="1350" spans="48:73" x14ac:dyDescent="0.2">
      <c r="AV1350" s="110"/>
      <c r="AX1350" s="113"/>
      <c r="BF1350" s="1"/>
      <c r="BU1350" s="1"/>
    </row>
    <row r="1351" spans="48:73" x14ac:dyDescent="0.2">
      <c r="AV1351" s="110"/>
      <c r="BF1351" s="1"/>
      <c r="BU1351" s="1"/>
    </row>
    <row r="1352" spans="48:73" x14ac:dyDescent="0.2">
      <c r="AV1352" s="110"/>
      <c r="BU1352" s="1"/>
    </row>
    <row r="1353" spans="48:73" x14ac:dyDescent="0.2">
      <c r="AV1353" s="110"/>
    </row>
    <row r="1354" spans="48:73" x14ac:dyDescent="0.2">
      <c r="AV1354" s="110"/>
    </row>
    <row r="1355" spans="48:73" x14ac:dyDescent="0.2">
      <c r="AV1355" s="110"/>
    </row>
    <row r="1356" spans="48:73" x14ac:dyDescent="0.2">
      <c r="AV1356" s="110"/>
    </row>
    <row r="1357" spans="48:73" x14ac:dyDescent="0.2">
      <c r="AV1357" s="110"/>
    </row>
    <row r="1358" spans="48:73" x14ac:dyDescent="0.2">
      <c r="AV1358" s="110"/>
    </row>
    <row r="1359" spans="48:73" x14ac:dyDescent="0.2">
      <c r="AV1359" s="110"/>
    </row>
    <row r="1360" spans="48:73" x14ac:dyDescent="0.2">
      <c r="AV1360" s="110"/>
    </row>
    <row r="1361" spans="48:48" x14ac:dyDescent="0.2">
      <c r="AV1361" s="110"/>
    </row>
    <row r="1362" spans="48:48" x14ac:dyDescent="0.2">
      <c r="AV1362" s="110"/>
    </row>
    <row r="1363" spans="48:48" x14ac:dyDescent="0.2">
      <c r="AV1363" s="110"/>
    </row>
    <row r="1364" spans="48:48" x14ac:dyDescent="0.2">
      <c r="AV1364" s="110"/>
    </row>
    <row r="1365" spans="48:48" x14ac:dyDescent="0.2">
      <c r="AV1365" s="110"/>
    </row>
    <row r="1366" spans="48:48" x14ac:dyDescent="0.2">
      <c r="AV1366" s="110"/>
    </row>
    <row r="1367" spans="48:48" x14ac:dyDescent="0.2">
      <c r="AV1367" s="110"/>
    </row>
    <row r="1368" spans="48:48" x14ac:dyDescent="0.2">
      <c r="AV1368" s="110"/>
    </row>
    <row r="1369" spans="48:48" x14ac:dyDescent="0.2">
      <c r="AV1369" s="110"/>
    </row>
    <row r="1370" spans="48:48" x14ac:dyDescent="0.2">
      <c r="AV1370" s="110"/>
    </row>
    <row r="1371" spans="48:48" x14ac:dyDescent="0.2">
      <c r="AV1371" s="110"/>
    </row>
    <row r="1372" spans="48:48" x14ac:dyDescent="0.2">
      <c r="AV1372" s="110"/>
    </row>
    <row r="1373" spans="48:48" x14ac:dyDescent="0.2">
      <c r="AV1373" s="110"/>
    </row>
    <row r="1374" spans="48:48" x14ac:dyDescent="0.2">
      <c r="AV1374" s="110"/>
    </row>
    <row r="1375" spans="48:48" x14ac:dyDescent="0.2">
      <c r="AV1375" s="110"/>
    </row>
    <row r="1376" spans="48:48" x14ac:dyDescent="0.2">
      <c r="AV1376" s="110"/>
    </row>
    <row r="1377" spans="48:48" x14ac:dyDescent="0.2">
      <c r="AV1377" s="110"/>
    </row>
    <row r="1378" spans="48:48" x14ac:dyDescent="0.2">
      <c r="AV1378" s="110"/>
    </row>
    <row r="1379" spans="48:48" x14ac:dyDescent="0.2">
      <c r="AV1379" s="110"/>
    </row>
    <row r="1380" spans="48:48" x14ac:dyDescent="0.2">
      <c r="AV1380" s="110"/>
    </row>
    <row r="1381" spans="48:48" x14ac:dyDescent="0.2">
      <c r="AV1381" s="110"/>
    </row>
    <row r="1382" spans="48:48" x14ac:dyDescent="0.2">
      <c r="AV1382" s="110"/>
    </row>
    <row r="1383" spans="48:48" x14ac:dyDescent="0.2">
      <c r="AV1383" s="110"/>
    </row>
    <row r="1384" spans="48:48" x14ac:dyDescent="0.2">
      <c r="AV1384" s="110"/>
    </row>
    <row r="1385" spans="48:48" x14ac:dyDescent="0.2">
      <c r="AV1385" s="110"/>
    </row>
    <row r="1386" spans="48:48" x14ac:dyDescent="0.2">
      <c r="AV1386" s="110"/>
    </row>
    <row r="1387" spans="48:48" x14ac:dyDescent="0.2">
      <c r="AV1387" s="110"/>
    </row>
    <row r="1388" spans="48:48" x14ac:dyDescent="0.2">
      <c r="AV1388" s="110"/>
    </row>
    <row r="1389" spans="48:48" x14ac:dyDescent="0.2">
      <c r="AV1389" s="110"/>
    </row>
    <row r="1390" spans="48:48" x14ac:dyDescent="0.2">
      <c r="AV1390" s="110"/>
    </row>
    <row r="1391" spans="48:48" x14ac:dyDescent="0.2">
      <c r="AV1391" s="110"/>
    </row>
    <row r="1392" spans="48:48" x14ac:dyDescent="0.2">
      <c r="AV1392" s="110"/>
    </row>
    <row r="1393" spans="48:48" x14ac:dyDescent="0.2">
      <c r="AV1393" s="110"/>
    </row>
    <row r="1394" spans="48:48" x14ac:dyDescent="0.2">
      <c r="AV1394" s="110"/>
    </row>
    <row r="1395" spans="48:48" x14ac:dyDescent="0.2">
      <c r="AV1395" s="110"/>
    </row>
    <row r="1396" spans="48:48" x14ac:dyDescent="0.2">
      <c r="AV1396" s="110"/>
    </row>
    <row r="1397" spans="48:48" x14ac:dyDescent="0.2">
      <c r="AV1397" s="110"/>
    </row>
    <row r="1398" spans="48:48" x14ac:dyDescent="0.2">
      <c r="AV1398" s="110"/>
    </row>
    <row r="1399" spans="48:48" x14ac:dyDescent="0.2">
      <c r="AV1399" s="110"/>
    </row>
    <row r="1400" spans="48:48" x14ac:dyDescent="0.2">
      <c r="AV1400" s="110"/>
    </row>
    <row r="1401" spans="48:48" x14ac:dyDescent="0.2">
      <c r="AV1401" s="110"/>
    </row>
    <row r="1402" spans="48:48" x14ac:dyDescent="0.2">
      <c r="AV1402" s="110"/>
    </row>
    <row r="1403" spans="48:48" x14ac:dyDescent="0.2">
      <c r="AV1403" s="110"/>
    </row>
    <row r="1404" spans="48:48" x14ac:dyDescent="0.2">
      <c r="AV1404" s="110"/>
    </row>
    <row r="1405" spans="48:48" x14ac:dyDescent="0.2">
      <c r="AV1405" s="110"/>
    </row>
    <row r="1406" spans="48:48" x14ac:dyDescent="0.2">
      <c r="AV1406" s="110"/>
    </row>
    <row r="1407" spans="48:48" x14ac:dyDescent="0.2">
      <c r="AV1407" s="110"/>
    </row>
    <row r="1408" spans="48:48" x14ac:dyDescent="0.2">
      <c r="AV1408" s="110"/>
    </row>
    <row r="1409" spans="48:48" x14ac:dyDescent="0.2">
      <c r="AV1409" s="110"/>
    </row>
    <row r="1410" spans="48:48" x14ac:dyDescent="0.2">
      <c r="AV1410" s="110"/>
    </row>
    <row r="1411" spans="48:48" x14ac:dyDescent="0.2">
      <c r="AV1411" s="110"/>
    </row>
    <row r="1412" spans="48:48" x14ac:dyDescent="0.2">
      <c r="AV1412" s="110"/>
    </row>
    <row r="1413" spans="48:48" x14ac:dyDescent="0.2">
      <c r="AV1413" s="110"/>
    </row>
    <row r="1414" spans="48:48" x14ac:dyDescent="0.2">
      <c r="AV1414" s="110"/>
    </row>
    <row r="1415" spans="48:48" x14ac:dyDescent="0.2">
      <c r="AV1415" s="110"/>
    </row>
    <row r="1416" spans="48:48" x14ac:dyDescent="0.2">
      <c r="AV1416" s="110"/>
    </row>
    <row r="1417" spans="48:48" x14ac:dyDescent="0.2">
      <c r="AV1417" s="110"/>
    </row>
    <row r="1418" spans="48:48" x14ac:dyDescent="0.2">
      <c r="AV1418" s="110"/>
    </row>
    <row r="1419" spans="48:48" x14ac:dyDescent="0.2">
      <c r="AV1419" s="110"/>
    </row>
    <row r="1420" spans="48:48" x14ac:dyDescent="0.2">
      <c r="AV1420" s="110"/>
    </row>
    <row r="1421" spans="48:48" x14ac:dyDescent="0.2">
      <c r="AV1421" s="110"/>
    </row>
    <row r="1422" spans="48:48" x14ac:dyDescent="0.2">
      <c r="AV1422" s="110"/>
    </row>
    <row r="1423" spans="48:48" x14ac:dyDescent="0.2">
      <c r="AV1423" s="110"/>
    </row>
    <row r="1424" spans="48:48" x14ac:dyDescent="0.2">
      <c r="AV1424" s="110"/>
    </row>
    <row r="1425" spans="48:48" x14ac:dyDescent="0.2">
      <c r="AV1425" s="110"/>
    </row>
    <row r="1426" spans="48:48" x14ac:dyDescent="0.2">
      <c r="AV1426" s="110"/>
    </row>
    <row r="1427" spans="48:48" x14ac:dyDescent="0.2">
      <c r="AV1427" s="110"/>
    </row>
    <row r="1428" spans="48:48" x14ac:dyDescent="0.2">
      <c r="AV1428" s="110"/>
    </row>
    <row r="1429" spans="48:48" x14ac:dyDescent="0.2">
      <c r="AV1429" s="110"/>
    </row>
    <row r="1430" spans="48:48" x14ac:dyDescent="0.2">
      <c r="AV1430" s="110"/>
    </row>
    <row r="1431" spans="48:48" x14ac:dyDescent="0.2">
      <c r="AV1431" s="110"/>
    </row>
    <row r="1432" spans="48:48" x14ac:dyDescent="0.2">
      <c r="AV1432" s="110"/>
    </row>
    <row r="1433" spans="48:48" x14ac:dyDescent="0.2">
      <c r="AV1433" s="110"/>
    </row>
    <row r="1434" spans="48:48" x14ac:dyDescent="0.2">
      <c r="AV1434" s="110"/>
    </row>
    <row r="1435" spans="48:48" x14ac:dyDescent="0.2">
      <c r="AV1435" s="110"/>
    </row>
    <row r="1436" spans="48:48" x14ac:dyDescent="0.2">
      <c r="AV1436" s="110"/>
    </row>
    <row r="1437" spans="48:48" x14ac:dyDescent="0.2">
      <c r="AV1437" s="110"/>
    </row>
    <row r="1438" spans="48:48" x14ac:dyDescent="0.2">
      <c r="AV1438" s="110"/>
    </row>
    <row r="1439" spans="48:48" x14ac:dyDescent="0.2">
      <c r="AV1439" s="110"/>
    </row>
    <row r="1440" spans="48:48" x14ac:dyDescent="0.2">
      <c r="AV1440" s="110"/>
    </row>
    <row r="1441" spans="48:48" x14ac:dyDescent="0.2">
      <c r="AV1441" s="110"/>
    </row>
    <row r="1442" spans="48:48" x14ac:dyDescent="0.2">
      <c r="AV1442" s="110"/>
    </row>
    <row r="1443" spans="48:48" x14ac:dyDescent="0.2">
      <c r="AV1443" s="110"/>
    </row>
    <row r="1444" spans="48:48" x14ac:dyDescent="0.2">
      <c r="AV1444" s="110"/>
    </row>
    <row r="1445" spans="48:48" x14ac:dyDescent="0.2">
      <c r="AV1445" s="110"/>
    </row>
    <row r="1446" spans="48:48" x14ac:dyDescent="0.2">
      <c r="AV1446" s="110"/>
    </row>
    <row r="1447" spans="48:48" x14ac:dyDescent="0.2">
      <c r="AV1447" s="110"/>
    </row>
    <row r="1448" spans="48:48" x14ac:dyDescent="0.2">
      <c r="AV1448" s="110"/>
    </row>
    <row r="1449" spans="48:48" x14ac:dyDescent="0.2">
      <c r="AV1449" s="110"/>
    </row>
    <row r="1450" spans="48:48" x14ac:dyDescent="0.2">
      <c r="AV1450" s="110"/>
    </row>
    <row r="1451" spans="48:48" x14ac:dyDescent="0.2">
      <c r="AV1451" s="110"/>
    </row>
    <row r="1452" spans="48:48" x14ac:dyDescent="0.2">
      <c r="AV1452" s="110"/>
    </row>
    <row r="1453" spans="48:48" x14ac:dyDescent="0.2">
      <c r="AV1453" s="110"/>
    </row>
    <row r="1454" spans="48:48" x14ac:dyDescent="0.2">
      <c r="AV1454" s="110"/>
    </row>
    <row r="1455" spans="48:48" x14ac:dyDescent="0.2">
      <c r="AV1455" s="110"/>
    </row>
    <row r="1456" spans="48:48" x14ac:dyDescent="0.2">
      <c r="AV1456" s="110"/>
    </row>
    <row r="1457" spans="48:48" x14ac:dyDescent="0.2">
      <c r="AV1457" s="110"/>
    </row>
    <row r="1458" spans="48:48" x14ac:dyDescent="0.2">
      <c r="AV1458" s="110"/>
    </row>
    <row r="1459" spans="48:48" x14ac:dyDescent="0.2">
      <c r="AV1459" s="110"/>
    </row>
    <row r="1460" spans="48:48" x14ac:dyDescent="0.2">
      <c r="AV1460" s="110"/>
    </row>
    <row r="1461" spans="48:48" x14ac:dyDescent="0.2">
      <c r="AV1461" s="110"/>
    </row>
    <row r="1462" spans="48:48" x14ac:dyDescent="0.2">
      <c r="AV1462" s="110"/>
    </row>
    <row r="1463" spans="48:48" x14ac:dyDescent="0.2">
      <c r="AV1463" s="110"/>
    </row>
    <row r="1464" spans="48:48" x14ac:dyDescent="0.2">
      <c r="AV1464" s="110"/>
    </row>
    <row r="1465" spans="48:48" x14ac:dyDescent="0.2">
      <c r="AV1465" s="110"/>
    </row>
    <row r="1466" spans="48:48" x14ac:dyDescent="0.2">
      <c r="AV1466" s="110"/>
    </row>
    <row r="1467" spans="48:48" x14ac:dyDescent="0.2">
      <c r="AV1467" s="110"/>
    </row>
    <row r="1468" spans="48:48" x14ac:dyDescent="0.2">
      <c r="AV1468" s="110"/>
    </row>
    <row r="1469" spans="48:48" x14ac:dyDescent="0.2">
      <c r="AV1469" s="110"/>
    </row>
    <row r="1470" spans="48:48" x14ac:dyDescent="0.2">
      <c r="AV1470" s="110"/>
    </row>
    <row r="1471" spans="48:48" x14ac:dyDescent="0.2">
      <c r="AV1471" s="110"/>
    </row>
    <row r="1472" spans="48:48" x14ac:dyDescent="0.2">
      <c r="AV1472" s="110"/>
    </row>
    <row r="1473" spans="48:48" x14ac:dyDescent="0.2">
      <c r="AV1473" s="110"/>
    </row>
    <row r="1474" spans="48:48" x14ac:dyDescent="0.2">
      <c r="AV1474" s="110"/>
    </row>
    <row r="1475" spans="48:48" x14ac:dyDescent="0.2">
      <c r="AV1475" s="110"/>
    </row>
    <row r="1476" spans="48:48" x14ac:dyDescent="0.2">
      <c r="AV1476" s="110"/>
    </row>
    <row r="1477" spans="48:48" x14ac:dyDescent="0.2">
      <c r="AV1477" s="110"/>
    </row>
    <row r="1478" spans="48:48" x14ac:dyDescent="0.2">
      <c r="AV1478" s="110"/>
    </row>
    <row r="1479" spans="48:48" x14ac:dyDescent="0.2">
      <c r="AV1479" s="110"/>
    </row>
    <row r="1480" spans="48:48" x14ac:dyDescent="0.2">
      <c r="AV1480" s="110"/>
    </row>
    <row r="1481" spans="48:48" x14ac:dyDescent="0.2">
      <c r="AV1481" s="110"/>
    </row>
    <row r="1482" spans="48:48" x14ac:dyDescent="0.2">
      <c r="AV1482" s="110"/>
    </row>
    <row r="1483" spans="48:48" x14ac:dyDescent="0.2">
      <c r="AV1483" s="110"/>
    </row>
    <row r="1484" spans="48:48" x14ac:dyDescent="0.2">
      <c r="AV1484" s="110"/>
    </row>
    <row r="1485" spans="48:48" x14ac:dyDescent="0.2">
      <c r="AV1485" s="110"/>
    </row>
    <row r="1486" spans="48:48" x14ac:dyDescent="0.2">
      <c r="AV1486" s="110"/>
    </row>
    <row r="1487" spans="48:48" x14ac:dyDescent="0.2">
      <c r="AV1487" s="110"/>
    </row>
    <row r="1488" spans="48:48" x14ac:dyDescent="0.2">
      <c r="AV1488" s="110"/>
    </row>
    <row r="1489" spans="48:48" x14ac:dyDescent="0.2">
      <c r="AV1489" s="110"/>
    </row>
    <row r="1490" spans="48:48" x14ac:dyDescent="0.2">
      <c r="AV1490" s="110"/>
    </row>
    <row r="1491" spans="48:48" x14ac:dyDescent="0.2">
      <c r="AV1491" s="110"/>
    </row>
    <row r="1492" spans="48:48" x14ac:dyDescent="0.2">
      <c r="AV1492" s="110"/>
    </row>
    <row r="1493" spans="48:48" x14ac:dyDescent="0.2">
      <c r="AV1493" s="110"/>
    </row>
    <row r="1494" spans="48:48" x14ac:dyDescent="0.2">
      <c r="AV1494" s="110"/>
    </row>
    <row r="1495" spans="48:48" x14ac:dyDescent="0.2">
      <c r="AV1495" s="110"/>
    </row>
    <row r="1496" spans="48:48" x14ac:dyDescent="0.2">
      <c r="AV1496" s="110"/>
    </row>
    <row r="1497" spans="48:48" x14ac:dyDescent="0.2">
      <c r="AV1497" s="110"/>
    </row>
    <row r="1498" spans="48:48" x14ac:dyDescent="0.2">
      <c r="AV1498" s="110"/>
    </row>
    <row r="1499" spans="48:48" x14ac:dyDescent="0.2">
      <c r="AV1499" s="110"/>
    </row>
    <row r="1500" spans="48:48" x14ac:dyDescent="0.2">
      <c r="AV1500" s="110"/>
    </row>
    <row r="1501" spans="48:48" x14ac:dyDescent="0.2">
      <c r="AV1501" s="110"/>
    </row>
    <row r="1502" spans="48:48" x14ac:dyDescent="0.2">
      <c r="AV1502" s="110"/>
    </row>
    <row r="1503" spans="48:48" x14ac:dyDescent="0.2">
      <c r="AV1503" s="110"/>
    </row>
    <row r="1504" spans="48:48" x14ac:dyDescent="0.2">
      <c r="AV1504" s="110"/>
    </row>
    <row r="1505" spans="48:48" x14ac:dyDescent="0.2">
      <c r="AV1505" s="110"/>
    </row>
    <row r="1506" spans="48:48" x14ac:dyDescent="0.2">
      <c r="AV1506" s="110"/>
    </row>
    <row r="1507" spans="48:48" x14ac:dyDescent="0.2">
      <c r="AV1507" s="110"/>
    </row>
    <row r="1508" spans="48:48" x14ac:dyDescent="0.2">
      <c r="AV1508" s="110"/>
    </row>
    <row r="1509" spans="48:48" x14ac:dyDescent="0.2">
      <c r="AV1509" s="110"/>
    </row>
    <row r="1510" spans="48:48" x14ac:dyDescent="0.2">
      <c r="AV1510" s="110"/>
    </row>
    <row r="1511" spans="48:48" x14ac:dyDescent="0.2">
      <c r="AV1511" s="110"/>
    </row>
    <row r="1512" spans="48:48" x14ac:dyDescent="0.2">
      <c r="AV1512" s="110"/>
    </row>
    <row r="1513" spans="48:48" x14ac:dyDescent="0.2">
      <c r="AV1513" s="110"/>
    </row>
    <row r="1514" spans="48:48" x14ac:dyDescent="0.2">
      <c r="AV1514" s="110"/>
    </row>
    <row r="1515" spans="48:48" x14ac:dyDescent="0.2">
      <c r="AV1515" s="110"/>
    </row>
    <row r="1516" spans="48:48" x14ac:dyDescent="0.2">
      <c r="AV1516" s="110"/>
    </row>
    <row r="1517" spans="48:48" x14ac:dyDescent="0.2">
      <c r="AV1517" s="110"/>
    </row>
    <row r="1518" spans="48:48" x14ac:dyDescent="0.2">
      <c r="AV1518" s="110"/>
    </row>
    <row r="1519" spans="48:48" x14ac:dyDescent="0.2">
      <c r="AV1519" s="110"/>
    </row>
    <row r="1520" spans="48:48" x14ac:dyDescent="0.2">
      <c r="AV1520" s="110"/>
    </row>
    <row r="1521" spans="48:48" x14ac:dyDescent="0.2">
      <c r="AV1521" s="110"/>
    </row>
    <row r="1522" spans="48:48" x14ac:dyDescent="0.2">
      <c r="AV1522" s="110"/>
    </row>
    <row r="1523" spans="48:48" x14ac:dyDescent="0.2">
      <c r="AV1523" s="110"/>
    </row>
    <row r="1524" spans="48:48" x14ac:dyDescent="0.2">
      <c r="AV1524" s="110"/>
    </row>
    <row r="1525" spans="48:48" x14ac:dyDescent="0.2">
      <c r="AV1525" s="110"/>
    </row>
    <row r="1526" spans="48:48" x14ac:dyDescent="0.2">
      <c r="AV1526" s="110"/>
    </row>
    <row r="1527" spans="48:48" x14ac:dyDescent="0.2">
      <c r="AV1527" s="110"/>
    </row>
    <row r="1528" spans="48:48" x14ac:dyDescent="0.2">
      <c r="AV1528" s="110"/>
    </row>
    <row r="1529" spans="48:48" x14ac:dyDescent="0.2">
      <c r="AV1529" s="110"/>
    </row>
    <row r="1530" spans="48:48" x14ac:dyDescent="0.2">
      <c r="AV1530" s="110"/>
    </row>
    <row r="1531" spans="48:48" x14ac:dyDescent="0.2">
      <c r="AV1531" s="110"/>
    </row>
    <row r="1532" spans="48:48" x14ac:dyDescent="0.2">
      <c r="AV1532" s="110"/>
    </row>
    <row r="1533" spans="48:48" x14ac:dyDescent="0.2">
      <c r="AV1533" s="110"/>
    </row>
    <row r="1534" spans="48:48" x14ac:dyDescent="0.2">
      <c r="AV1534" s="110"/>
    </row>
    <row r="1535" spans="48:48" x14ac:dyDescent="0.2">
      <c r="AV1535" s="110"/>
    </row>
    <row r="1536" spans="48:48" x14ac:dyDescent="0.2">
      <c r="AV1536" s="110"/>
    </row>
    <row r="1537" spans="48:48" x14ac:dyDescent="0.2">
      <c r="AV1537" s="110"/>
    </row>
    <row r="1538" spans="48:48" x14ac:dyDescent="0.2">
      <c r="AV1538" s="110"/>
    </row>
    <row r="1539" spans="48:48" x14ac:dyDescent="0.2">
      <c r="AV1539" s="110"/>
    </row>
    <row r="1540" spans="48:48" x14ac:dyDescent="0.2">
      <c r="AV1540" s="110"/>
    </row>
    <row r="1541" spans="48:48" x14ac:dyDescent="0.2">
      <c r="AV1541" s="110"/>
    </row>
    <row r="1542" spans="48:48" x14ac:dyDescent="0.2">
      <c r="AV1542" s="110"/>
    </row>
    <row r="1543" spans="48:48" x14ac:dyDescent="0.2">
      <c r="AV1543" s="110"/>
    </row>
    <row r="1544" spans="48:48" x14ac:dyDescent="0.2">
      <c r="AV1544" s="110"/>
    </row>
    <row r="1545" spans="48:48" x14ac:dyDescent="0.2">
      <c r="AV1545" s="110"/>
    </row>
    <row r="1546" spans="48:48" x14ac:dyDescent="0.2">
      <c r="AV1546" s="110"/>
    </row>
    <row r="1547" spans="48:48" x14ac:dyDescent="0.2">
      <c r="AV1547" s="110"/>
    </row>
    <row r="1548" spans="48:48" x14ac:dyDescent="0.2">
      <c r="AV1548" s="110"/>
    </row>
    <row r="1549" spans="48:48" x14ac:dyDescent="0.2">
      <c r="AV1549" s="110"/>
    </row>
    <row r="1550" spans="48:48" x14ac:dyDescent="0.2">
      <c r="AV1550" s="110"/>
    </row>
    <row r="1551" spans="48:48" x14ac:dyDescent="0.2">
      <c r="AV1551" s="110"/>
    </row>
    <row r="1552" spans="48:48" x14ac:dyDescent="0.2">
      <c r="AV1552" s="110"/>
    </row>
    <row r="1553" spans="48:48" x14ac:dyDescent="0.2">
      <c r="AV1553" s="110"/>
    </row>
    <row r="1554" spans="48:48" x14ac:dyDescent="0.2">
      <c r="AV1554" s="110"/>
    </row>
    <row r="1555" spans="48:48" x14ac:dyDescent="0.2">
      <c r="AV1555" s="110"/>
    </row>
    <row r="1556" spans="48:48" x14ac:dyDescent="0.2">
      <c r="AV1556" s="110"/>
    </row>
    <row r="1557" spans="48:48" x14ac:dyDescent="0.2">
      <c r="AV1557" s="110"/>
    </row>
    <row r="1558" spans="48:48" x14ac:dyDescent="0.2">
      <c r="AV1558" s="110"/>
    </row>
    <row r="1559" spans="48:48" x14ac:dyDescent="0.2">
      <c r="AV1559" s="110"/>
    </row>
    <row r="1560" spans="48:48" x14ac:dyDescent="0.2">
      <c r="AV1560" s="110"/>
    </row>
    <row r="1561" spans="48:48" x14ac:dyDescent="0.2">
      <c r="AV1561" s="110"/>
    </row>
    <row r="1562" spans="48:48" x14ac:dyDescent="0.2">
      <c r="AV1562" s="110"/>
    </row>
    <row r="1563" spans="48:48" x14ac:dyDescent="0.2">
      <c r="AV1563" s="110"/>
    </row>
    <row r="1564" spans="48:48" x14ac:dyDescent="0.2">
      <c r="AV1564" s="110"/>
    </row>
    <row r="1565" spans="48:48" x14ac:dyDescent="0.2">
      <c r="AV1565" s="110"/>
    </row>
    <row r="1566" spans="48:48" x14ac:dyDescent="0.2">
      <c r="AV1566" s="110"/>
    </row>
    <row r="1567" spans="48:48" x14ac:dyDescent="0.2">
      <c r="AV1567" s="110"/>
    </row>
    <row r="1568" spans="48:48" x14ac:dyDescent="0.2">
      <c r="AV1568" s="110"/>
    </row>
    <row r="1569" spans="48:48" x14ac:dyDescent="0.2">
      <c r="AV1569" s="110"/>
    </row>
    <row r="1570" spans="48:48" x14ac:dyDescent="0.2">
      <c r="AV1570" s="110"/>
    </row>
    <row r="1571" spans="48:48" x14ac:dyDescent="0.2">
      <c r="AV1571" s="110"/>
    </row>
    <row r="1572" spans="48:48" x14ac:dyDescent="0.2">
      <c r="AV1572" s="110"/>
    </row>
    <row r="1573" spans="48:48" x14ac:dyDescent="0.2">
      <c r="AV1573" s="110"/>
    </row>
    <row r="1574" spans="48:48" x14ac:dyDescent="0.2">
      <c r="AV1574" s="110"/>
    </row>
    <row r="1575" spans="48:48" x14ac:dyDescent="0.2">
      <c r="AV1575" s="110"/>
    </row>
    <row r="1576" spans="48:48" x14ac:dyDescent="0.2">
      <c r="AV1576" s="110"/>
    </row>
    <row r="1577" spans="48:48" x14ac:dyDescent="0.2">
      <c r="AV1577" s="110"/>
    </row>
    <row r="1578" spans="48:48" x14ac:dyDescent="0.2">
      <c r="AV1578" s="110"/>
    </row>
    <row r="1579" spans="48:48" x14ac:dyDescent="0.2">
      <c r="AV1579" s="110"/>
    </row>
    <row r="1580" spans="48:48" x14ac:dyDescent="0.2">
      <c r="AV1580" s="110"/>
    </row>
    <row r="1581" spans="48:48" x14ac:dyDescent="0.2">
      <c r="AV1581" s="110"/>
    </row>
    <row r="1582" spans="48:48" x14ac:dyDescent="0.2">
      <c r="AV1582" s="110"/>
    </row>
    <row r="1583" spans="48:48" x14ac:dyDescent="0.2">
      <c r="AV1583" s="110"/>
    </row>
    <row r="1584" spans="48:48" x14ac:dyDescent="0.2">
      <c r="AV1584" s="110"/>
    </row>
    <row r="1585" spans="48:48" x14ac:dyDescent="0.2">
      <c r="AV1585" s="110"/>
    </row>
    <row r="1586" spans="48:48" x14ac:dyDescent="0.2">
      <c r="AV1586" s="110"/>
    </row>
    <row r="1587" spans="48:48" x14ac:dyDescent="0.2">
      <c r="AV1587" s="110"/>
    </row>
    <row r="1588" spans="48:48" x14ac:dyDescent="0.2">
      <c r="AV1588" s="110"/>
    </row>
    <row r="1589" spans="48:48" x14ac:dyDescent="0.2">
      <c r="AV1589" s="110"/>
    </row>
    <row r="1590" spans="48:48" x14ac:dyDescent="0.2">
      <c r="AV1590" s="110"/>
    </row>
    <row r="1591" spans="48:48" x14ac:dyDescent="0.2">
      <c r="AV1591" s="110"/>
    </row>
    <row r="1592" spans="48:48" x14ac:dyDescent="0.2">
      <c r="AV1592" s="110"/>
    </row>
    <row r="1593" spans="48:48" x14ac:dyDescent="0.2">
      <c r="AV1593" s="110"/>
    </row>
    <row r="1594" spans="48:48" x14ac:dyDescent="0.2">
      <c r="AV1594" s="110"/>
    </row>
    <row r="1595" spans="48:48" x14ac:dyDescent="0.2">
      <c r="AV1595" s="110"/>
    </row>
    <row r="1596" spans="48:48" x14ac:dyDescent="0.2">
      <c r="AV1596" s="110"/>
    </row>
    <row r="1597" spans="48:48" x14ac:dyDescent="0.2">
      <c r="AV1597" s="110"/>
    </row>
    <row r="1598" spans="48:48" x14ac:dyDescent="0.2">
      <c r="AV1598" s="110"/>
    </row>
    <row r="1599" spans="48:48" x14ac:dyDescent="0.2">
      <c r="AV1599" s="110"/>
    </row>
    <row r="1600" spans="48:48" x14ac:dyDescent="0.2">
      <c r="AV1600" s="110"/>
    </row>
    <row r="1601" spans="48:48" x14ac:dyDescent="0.2">
      <c r="AV1601" s="110"/>
    </row>
    <row r="1602" spans="48:48" x14ac:dyDescent="0.2">
      <c r="AV1602" s="110"/>
    </row>
    <row r="1603" spans="48:48" x14ac:dyDescent="0.2">
      <c r="AV1603" s="110"/>
    </row>
    <row r="1604" spans="48:48" x14ac:dyDescent="0.2">
      <c r="AV1604" s="110"/>
    </row>
    <row r="1605" spans="48:48" x14ac:dyDescent="0.2">
      <c r="AV1605" s="110"/>
    </row>
    <row r="1606" spans="48:48" x14ac:dyDescent="0.2">
      <c r="AV1606" s="110"/>
    </row>
    <row r="1607" spans="48:48" x14ac:dyDescent="0.2">
      <c r="AV1607" s="110"/>
    </row>
    <row r="1608" spans="48:48" x14ac:dyDescent="0.2">
      <c r="AV1608" s="110"/>
    </row>
    <row r="1609" spans="48:48" x14ac:dyDescent="0.2">
      <c r="AV1609" s="110"/>
    </row>
    <row r="1610" spans="48:48" x14ac:dyDescent="0.2">
      <c r="AV1610" s="110"/>
    </row>
    <row r="1611" spans="48:48" x14ac:dyDescent="0.2">
      <c r="AV1611" s="110"/>
    </row>
    <row r="1612" spans="48:48" x14ac:dyDescent="0.2">
      <c r="AV1612" s="110"/>
    </row>
    <row r="1613" spans="48:48" x14ac:dyDescent="0.2">
      <c r="AV1613" s="110"/>
    </row>
    <row r="1614" spans="48:48" x14ac:dyDescent="0.2">
      <c r="AV1614" s="110"/>
    </row>
    <row r="1615" spans="48:48" x14ac:dyDescent="0.2">
      <c r="AV1615" s="110"/>
    </row>
    <row r="1616" spans="48:48" x14ac:dyDescent="0.2">
      <c r="AV1616" s="110"/>
    </row>
    <row r="1617" spans="48:48" x14ac:dyDescent="0.2">
      <c r="AV1617" s="110"/>
    </row>
    <row r="1618" spans="48:48" x14ac:dyDescent="0.2">
      <c r="AV1618" s="110"/>
    </row>
    <row r="1619" spans="48:48" x14ac:dyDescent="0.2">
      <c r="AV1619" s="110"/>
    </row>
    <row r="1620" spans="48:48" x14ac:dyDescent="0.2">
      <c r="AV1620" s="110"/>
    </row>
    <row r="1621" spans="48:48" x14ac:dyDescent="0.2">
      <c r="AV1621" s="110"/>
    </row>
    <row r="1622" spans="48:48" x14ac:dyDescent="0.2">
      <c r="AV1622" s="110"/>
    </row>
    <row r="1623" spans="48:48" x14ac:dyDescent="0.2">
      <c r="AV1623" s="110"/>
    </row>
    <row r="1624" spans="48:48" x14ac:dyDescent="0.2">
      <c r="AV1624" s="110"/>
    </row>
    <row r="1625" spans="48:48" x14ac:dyDescent="0.2">
      <c r="AV1625" s="110"/>
    </row>
    <row r="1626" spans="48:48" x14ac:dyDescent="0.2">
      <c r="AV1626" s="110"/>
    </row>
    <row r="1627" spans="48:48" x14ac:dyDescent="0.2">
      <c r="AV1627" s="110"/>
    </row>
    <row r="1628" spans="48:48" x14ac:dyDescent="0.2">
      <c r="AV1628" s="110"/>
    </row>
    <row r="1629" spans="48:48" x14ac:dyDescent="0.2">
      <c r="AV1629" s="110"/>
    </row>
    <row r="1630" spans="48:48" x14ac:dyDescent="0.2">
      <c r="AV1630" s="110"/>
    </row>
    <row r="1631" spans="48:48" x14ac:dyDescent="0.2">
      <c r="AV1631" s="110"/>
    </row>
    <row r="1632" spans="48:48" x14ac:dyDescent="0.2">
      <c r="AV1632" s="110"/>
    </row>
    <row r="1633" spans="48:48" x14ac:dyDescent="0.2">
      <c r="AV1633" s="110"/>
    </row>
    <row r="1634" spans="48:48" x14ac:dyDescent="0.2">
      <c r="AV1634" s="110"/>
    </row>
    <row r="1635" spans="48:48" x14ac:dyDescent="0.2">
      <c r="AV1635" s="110"/>
    </row>
    <row r="1636" spans="48:48" x14ac:dyDescent="0.2">
      <c r="AV1636" s="110"/>
    </row>
    <row r="1637" spans="48:48" x14ac:dyDescent="0.2">
      <c r="AV1637" s="110"/>
    </row>
    <row r="1638" spans="48:48" x14ac:dyDescent="0.2">
      <c r="AV1638" s="110"/>
    </row>
    <row r="1639" spans="48:48" x14ac:dyDescent="0.2">
      <c r="AV1639" s="110"/>
    </row>
    <row r="1640" spans="48:48" x14ac:dyDescent="0.2">
      <c r="AV1640" s="110"/>
    </row>
    <row r="1641" spans="48:48" x14ac:dyDescent="0.2">
      <c r="AV1641" s="110"/>
    </row>
    <row r="1642" spans="48:48" x14ac:dyDescent="0.2">
      <c r="AV1642" s="110"/>
    </row>
    <row r="1643" spans="48:48" x14ac:dyDescent="0.2">
      <c r="AV1643" s="110"/>
    </row>
    <row r="1644" spans="48:48" x14ac:dyDescent="0.2">
      <c r="AV1644" s="110"/>
    </row>
    <row r="1645" spans="48:48" x14ac:dyDescent="0.2">
      <c r="AV1645" s="110"/>
    </row>
    <row r="1646" spans="48:48" x14ac:dyDescent="0.2">
      <c r="AV1646" s="110"/>
    </row>
    <row r="1647" spans="48:48" x14ac:dyDescent="0.2">
      <c r="AV1647" s="110"/>
    </row>
    <row r="1648" spans="48:48" x14ac:dyDescent="0.2">
      <c r="AV1648" s="110"/>
    </row>
    <row r="1649" spans="48:48" x14ac:dyDescent="0.2">
      <c r="AV1649" s="110"/>
    </row>
    <row r="1650" spans="48:48" x14ac:dyDescent="0.2">
      <c r="AV1650" s="110"/>
    </row>
    <row r="1651" spans="48:48" x14ac:dyDescent="0.2">
      <c r="AV1651" s="110"/>
    </row>
    <row r="1652" spans="48:48" x14ac:dyDescent="0.2">
      <c r="AV1652" s="110"/>
    </row>
    <row r="1653" spans="48:48" x14ac:dyDescent="0.2">
      <c r="AV1653" s="110"/>
    </row>
    <row r="1654" spans="48:48" x14ac:dyDescent="0.2">
      <c r="AV1654" s="110"/>
    </row>
    <row r="1655" spans="48:48" x14ac:dyDescent="0.2">
      <c r="AV1655" s="110"/>
    </row>
    <row r="1656" spans="48:48" x14ac:dyDescent="0.2">
      <c r="AV1656" s="110"/>
    </row>
    <row r="1657" spans="48:48" x14ac:dyDescent="0.2">
      <c r="AV1657" s="110"/>
    </row>
    <row r="1658" spans="48:48" x14ac:dyDescent="0.2">
      <c r="AV1658" s="110"/>
    </row>
    <row r="1659" spans="48:48" x14ac:dyDescent="0.2">
      <c r="AV1659" s="110"/>
    </row>
    <row r="1660" spans="48:48" x14ac:dyDescent="0.2">
      <c r="AV1660" s="110"/>
    </row>
    <row r="1661" spans="48:48" x14ac:dyDescent="0.2">
      <c r="AV1661" s="110"/>
    </row>
    <row r="1662" spans="48:48" x14ac:dyDescent="0.2">
      <c r="AV1662" s="110"/>
    </row>
    <row r="1663" spans="48:48" x14ac:dyDescent="0.2">
      <c r="AV1663" s="110"/>
    </row>
    <row r="1664" spans="48:48" x14ac:dyDescent="0.2">
      <c r="AV1664" s="110"/>
    </row>
    <row r="1665" spans="48:48" x14ac:dyDescent="0.2">
      <c r="AV1665" s="110"/>
    </row>
    <row r="1666" spans="48:48" x14ac:dyDescent="0.2">
      <c r="AV1666" s="110"/>
    </row>
    <row r="1667" spans="48:48" x14ac:dyDescent="0.2">
      <c r="AV1667" s="110"/>
    </row>
    <row r="1668" spans="48:48" x14ac:dyDescent="0.2">
      <c r="AV1668" s="110"/>
    </row>
    <row r="1669" spans="48:48" x14ac:dyDescent="0.2">
      <c r="AV1669" s="110"/>
    </row>
    <row r="1670" spans="48:48" x14ac:dyDescent="0.2">
      <c r="AV1670" s="110"/>
    </row>
    <row r="1671" spans="48:48" x14ac:dyDescent="0.2">
      <c r="AV1671" s="110"/>
    </row>
    <row r="1672" spans="48:48" x14ac:dyDescent="0.2">
      <c r="AV1672" s="110"/>
    </row>
    <row r="1673" spans="48:48" x14ac:dyDescent="0.2">
      <c r="AV1673" s="110"/>
    </row>
    <row r="1674" spans="48:48" x14ac:dyDescent="0.2">
      <c r="AV1674" s="110"/>
    </row>
    <row r="1675" spans="48:48" x14ac:dyDescent="0.2">
      <c r="AV1675" s="110"/>
    </row>
    <row r="1676" spans="48:48" x14ac:dyDescent="0.2">
      <c r="AV1676" s="110"/>
    </row>
    <row r="1677" spans="48:48" x14ac:dyDescent="0.2">
      <c r="AV1677" s="110"/>
    </row>
    <row r="1678" spans="48:48" x14ac:dyDescent="0.2">
      <c r="AV1678" s="110"/>
    </row>
    <row r="1679" spans="48:48" x14ac:dyDescent="0.2">
      <c r="AV1679" s="110"/>
    </row>
    <row r="1680" spans="48:48" x14ac:dyDescent="0.2">
      <c r="AV1680" s="110"/>
    </row>
    <row r="1681" spans="48:48" x14ac:dyDescent="0.2">
      <c r="AV1681" s="110"/>
    </row>
    <row r="1682" spans="48:48" x14ac:dyDescent="0.2">
      <c r="AV1682" s="110"/>
    </row>
    <row r="1683" spans="48:48" x14ac:dyDescent="0.2">
      <c r="AV1683" s="110"/>
    </row>
    <row r="1684" spans="48:48" x14ac:dyDescent="0.2">
      <c r="AV1684" s="110"/>
    </row>
    <row r="1685" spans="48:48" x14ac:dyDescent="0.2">
      <c r="AV1685" s="110"/>
    </row>
    <row r="1686" spans="48:48" x14ac:dyDescent="0.2">
      <c r="AV1686" s="110"/>
    </row>
    <row r="1687" spans="48:48" x14ac:dyDescent="0.2">
      <c r="AV1687" s="110"/>
    </row>
    <row r="1688" spans="48:48" x14ac:dyDescent="0.2">
      <c r="AV1688" s="110"/>
    </row>
    <row r="1689" spans="48:48" x14ac:dyDescent="0.2">
      <c r="AV1689" s="110"/>
    </row>
    <row r="1690" spans="48:48" x14ac:dyDescent="0.2">
      <c r="AV1690" s="110"/>
    </row>
    <row r="1691" spans="48:48" x14ac:dyDescent="0.2">
      <c r="AV1691" s="110"/>
    </row>
    <row r="1692" spans="48:48" x14ac:dyDescent="0.2">
      <c r="AV1692" s="110"/>
    </row>
    <row r="1693" spans="48:48" x14ac:dyDescent="0.2">
      <c r="AV1693" s="110"/>
    </row>
    <row r="1694" spans="48:48" x14ac:dyDescent="0.2">
      <c r="AV1694" s="110"/>
    </row>
    <row r="1695" spans="48:48" x14ac:dyDescent="0.2">
      <c r="AV1695" s="110"/>
    </row>
    <row r="1696" spans="48:48" x14ac:dyDescent="0.2">
      <c r="AV1696" s="110"/>
    </row>
    <row r="1697" spans="48:48" x14ac:dyDescent="0.2">
      <c r="AV1697" s="110"/>
    </row>
    <row r="1698" spans="48:48" x14ac:dyDescent="0.2">
      <c r="AV1698" s="110"/>
    </row>
    <row r="1699" spans="48:48" x14ac:dyDescent="0.2">
      <c r="AV1699" s="110"/>
    </row>
    <row r="1700" spans="48:48" x14ac:dyDescent="0.2">
      <c r="AV1700" s="110"/>
    </row>
    <row r="1701" spans="48:48" x14ac:dyDescent="0.2">
      <c r="AV1701" s="110"/>
    </row>
    <row r="1702" spans="48:48" x14ac:dyDescent="0.2">
      <c r="AV1702" s="110"/>
    </row>
    <row r="1703" spans="48:48" x14ac:dyDescent="0.2">
      <c r="AV1703" s="110"/>
    </row>
    <row r="1704" spans="48:48" x14ac:dyDescent="0.2">
      <c r="AV1704" s="110"/>
    </row>
    <row r="1705" spans="48:48" x14ac:dyDescent="0.2">
      <c r="AV1705" s="110"/>
    </row>
    <row r="1706" spans="48:48" x14ac:dyDescent="0.2">
      <c r="AV1706" s="110"/>
    </row>
    <row r="1707" spans="48:48" x14ac:dyDescent="0.2">
      <c r="AV1707" s="110"/>
    </row>
    <row r="1708" spans="48:48" x14ac:dyDescent="0.2">
      <c r="AV1708" s="110"/>
    </row>
    <row r="1709" spans="48:48" x14ac:dyDescent="0.2">
      <c r="AV1709" s="110"/>
    </row>
    <row r="1710" spans="48:48" x14ac:dyDescent="0.2">
      <c r="AV1710" s="110"/>
    </row>
    <row r="1711" spans="48:48" x14ac:dyDescent="0.2">
      <c r="AV1711" s="110"/>
    </row>
    <row r="1712" spans="48:48" x14ac:dyDescent="0.2">
      <c r="AV1712" s="110"/>
    </row>
    <row r="1713" spans="48:48" x14ac:dyDescent="0.2">
      <c r="AV1713" s="110"/>
    </row>
    <row r="1714" spans="48:48" x14ac:dyDescent="0.2">
      <c r="AV1714" s="110"/>
    </row>
    <row r="1715" spans="48:48" x14ac:dyDescent="0.2">
      <c r="AV1715" s="110"/>
    </row>
    <row r="1716" spans="48:48" x14ac:dyDescent="0.2">
      <c r="AV1716" s="110"/>
    </row>
    <row r="1717" spans="48:48" x14ac:dyDescent="0.2">
      <c r="AV1717" s="110"/>
    </row>
    <row r="1718" spans="48:48" x14ac:dyDescent="0.2">
      <c r="AV1718" s="110"/>
    </row>
    <row r="1719" spans="48:48" x14ac:dyDescent="0.2">
      <c r="AV1719" s="110"/>
    </row>
    <row r="1720" spans="48:48" x14ac:dyDescent="0.2">
      <c r="AV1720" s="110"/>
    </row>
    <row r="1721" spans="48:48" x14ac:dyDescent="0.2">
      <c r="AV1721" s="110"/>
    </row>
    <row r="1722" spans="48:48" x14ac:dyDescent="0.2">
      <c r="AV1722" s="110"/>
    </row>
    <row r="1723" spans="48:48" x14ac:dyDescent="0.2">
      <c r="AV1723" s="110"/>
    </row>
    <row r="1724" spans="48:48" x14ac:dyDescent="0.2">
      <c r="AV1724" s="110"/>
    </row>
    <row r="1725" spans="48:48" x14ac:dyDescent="0.2">
      <c r="AV1725" s="110"/>
    </row>
    <row r="1726" spans="48:48" x14ac:dyDescent="0.2">
      <c r="AV1726" s="110"/>
    </row>
    <row r="1727" spans="48:48" x14ac:dyDescent="0.2">
      <c r="AV1727" s="110"/>
    </row>
    <row r="1728" spans="48:48" x14ac:dyDescent="0.2">
      <c r="AV1728" s="110"/>
    </row>
    <row r="1729" spans="48:48" x14ac:dyDescent="0.2">
      <c r="AV1729" s="110"/>
    </row>
    <row r="1730" spans="48:48" x14ac:dyDescent="0.2">
      <c r="AV1730" s="110"/>
    </row>
    <row r="1731" spans="48:48" x14ac:dyDescent="0.2">
      <c r="AV1731" s="110"/>
    </row>
    <row r="1732" spans="48:48" x14ac:dyDescent="0.2">
      <c r="AV1732" s="110"/>
    </row>
    <row r="1733" spans="48:48" x14ac:dyDescent="0.2">
      <c r="AV1733" s="110"/>
    </row>
    <row r="1734" spans="48:48" x14ac:dyDescent="0.2">
      <c r="AV1734" s="110"/>
    </row>
    <row r="1735" spans="48:48" x14ac:dyDescent="0.2">
      <c r="AV1735" s="110"/>
    </row>
    <row r="1736" spans="48:48" x14ac:dyDescent="0.2">
      <c r="AV1736" s="110"/>
    </row>
    <row r="1737" spans="48:48" x14ac:dyDescent="0.2">
      <c r="AV1737" s="110"/>
    </row>
    <row r="1738" spans="48:48" x14ac:dyDescent="0.2">
      <c r="AV1738" s="110"/>
    </row>
    <row r="1739" spans="48:48" x14ac:dyDescent="0.2">
      <c r="AV1739" s="110"/>
    </row>
    <row r="1740" spans="48:48" x14ac:dyDescent="0.2">
      <c r="AV1740" s="110"/>
    </row>
    <row r="1741" spans="48:48" x14ac:dyDescent="0.2">
      <c r="AV1741" s="110"/>
    </row>
    <row r="1742" spans="48:48" x14ac:dyDescent="0.2">
      <c r="AV1742" s="110"/>
    </row>
    <row r="1743" spans="48:48" x14ac:dyDescent="0.2">
      <c r="AV1743" s="110"/>
    </row>
    <row r="1744" spans="48:48" x14ac:dyDescent="0.2">
      <c r="AV1744" s="110"/>
    </row>
    <row r="1745" spans="48:48" x14ac:dyDescent="0.2">
      <c r="AV1745" s="110"/>
    </row>
    <row r="1746" spans="48:48" x14ac:dyDescent="0.2">
      <c r="AV1746" s="110"/>
    </row>
    <row r="1747" spans="48:48" x14ac:dyDescent="0.2">
      <c r="AV1747" s="110"/>
    </row>
    <row r="1748" spans="48:48" x14ac:dyDescent="0.2">
      <c r="AV1748" s="110"/>
    </row>
    <row r="1749" spans="48:48" x14ac:dyDescent="0.2">
      <c r="AV1749" s="110"/>
    </row>
    <row r="1750" spans="48:48" x14ac:dyDescent="0.2">
      <c r="AV1750" s="110"/>
    </row>
    <row r="1751" spans="48:48" x14ac:dyDescent="0.2">
      <c r="AV1751" s="110"/>
    </row>
    <row r="1752" spans="48:48" x14ac:dyDescent="0.2">
      <c r="AV1752" s="110"/>
    </row>
    <row r="1753" spans="48:48" x14ac:dyDescent="0.2">
      <c r="AV1753" s="110"/>
    </row>
    <row r="1754" spans="48:48" x14ac:dyDescent="0.2">
      <c r="AV1754" s="110"/>
    </row>
    <row r="1755" spans="48:48" x14ac:dyDescent="0.2">
      <c r="AV1755" s="110"/>
    </row>
    <row r="1756" spans="48:48" x14ac:dyDescent="0.2">
      <c r="AV1756" s="110"/>
    </row>
    <row r="1757" spans="48:48" x14ac:dyDescent="0.2">
      <c r="AV1757" s="110"/>
    </row>
    <row r="1758" spans="48:48" x14ac:dyDescent="0.2">
      <c r="AV1758" s="110"/>
    </row>
    <row r="1759" spans="48:48" x14ac:dyDescent="0.2">
      <c r="AV1759" s="110"/>
    </row>
    <row r="1760" spans="48:48" x14ac:dyDescent="0.2">
      <c r="AV1760" s="110"/>
    </row>
    <row r="1761" spans="48:48" x14ac:dyDescent="0.2">
      <c r="AV1761" s="110"/>
    </row>
    <row r="1762" spans="48:48" x14ac:dyDescent="0.2">
      <c r="AV1762" s="110"/>
    </row>
    <row r="1763" spans="48:48" x14ac:dyDescent="0.2">
      <c r="AV1763" s="110"/>
    </row>
    <row r="1764" spans="48:48" x14ac:dyDescent="0.2">
      <c r="AV1764" s="110"/>
    </row>
    <row r="1765" spans="48:48" x14ac:dyDescent="0.2">
      <c r="AV1765" s="110"/>
    </row>
    <row r="1766" spans="48:48" x14ac:dyDescent="0.2">
      <c r="AV1766" s="110"/>
    </row>
    <row r="1767" spans="48:48" x14ac:dyDescent="0.2">
      <c r="AV1767" s="110"/>
    </row>
    <row r="1768" spans="48:48" x14ac:dyDescent="0.2">
      <c r="AV1768" s="110"/>
    </row>
    <row r="1769" spans="48:48" x14ac:dyDescent="0.2">
      <c r="AV1769" s="110"/>
    </row>
    <row r="1770" spans="48:48" x14ac:dyDescent="0.2">
      <c r="AV1770" s="110"/>
    </row>
    <row r="1771" spans="48:48" x14ac:dyDescent="0.2">
      <c r="AV1771" s="110"/>
    </row>
    <row r="1772" spans="48:48" x14ac:dyDescent="0.2">
      <c r="AV1772" s="110"/>
    </row>
    <row r="1773" spans="48:48" x14ac:dyDescent="0.2">
      <c r="AV1773" s="110"/>
    </row>
    <row r="1774" spans="48:48" x14ac:dyDescent="0.2">
      <c r="AV1774" s="110"/>
    </row>
    <row r="1775" spans="48:48" x14ac:dyDescent="0.2">
      <c r="AV1775" s="110"/>
    </row>
    <row r="1776" spans="48:48" x14ac:dyDescent="0.2">
      <c r="AV1776" s="110"/>
    </row>
    <row r="1777" spans="48:48" x14ac:dyDescent="0.2">
      <c r="AV1777" s="110"/>
    </row>
    <row r="1778" spans="48:48" x14ac:dyDescent="0.2">
      <c r="AV1778" s="110"/>
    </row>
    <row r="1779" spans="48:48" x14ac:dyDescent="0.2">
      <c r="AV1779" s="110"/>
    </row>
    <row r="1780" spans="48:48" x14ac:dyDescent="0.2">
      <c r="AV1780" s="110"/>
    </row>
    <row r="1781" spans="48:48" x14ac:dyDescent="0.2">
      <c r="AV1781" s="110"/>
    </row>
    <row r="1782" spans="48:48" x14ac:dyDescent="0.2">
      <c r="AV1782" s="110"/>
    </row>
    <row r="1783" spans="48:48" x14ac:dyDescent="0.2">
      <c r="AV1783" s="110"/>
    </row>
    <row r="1784" spans="48:48" x14ac:dyDescent="0.2">
      <c r="AV1784" s="110"/>
    </row>
    <row r="1785" spans="48:48" x14ac:dyDescent="0.2">
      <c r="AV1785" s="110"/>
    </row>
    <row r="1786" spans="48:48" x14ac:dyDescent="0.2">
      <c r="AV1786" s="110"/>
    </row>
    <row r="1787" spans="48:48" x14ac:dyDescent="0.2">
      <c r="AV1787" s="110"/>
    </row>
    <row r="1788" spans="48:48" x14ac:dyDescent="0.2">
      <c r="AV1788" s="110"/>
    </row>
    <row r="1789" spans="48:48" x14ac:dyDescent="0.2">
      <c r="AV1789" s="110"/>
    </row>
    <row r="1790" spans="48:48" x14ac:dyDescent="0.2">
      <c r="AV1790" s="110"/>
    </row>
    <row r="1791" spans="48:48" x14ac:dyDescent="0.2">
      <c r="AV1791" s="110"/>
    </row>
    <row r="1792" spans="48:48" x14ac:dyDescent="0.2">
      <c r="AV1792" s="110"/>
    </row>
    <row r="1793" spans="48:48" x14ac:dyDescent="0.2">
      <c r="AV1793" s="110"/>
    </row>
    <row r="1794" spans="48:48" x14ac:dyDescent="0.2">
      <c r="AV1794" s="110"/>
    </row>
    <row r="1795" spans="48:48" x14ac:dyDescent="0.2">
      <c r="AV1795" s="110"/>
    </row>
    <row r="1796" spans="48:48" x14ac:dyDescent="0.2">
      <c r="AV1796" s="110"/>
    </row>
    <row r="1797" spans="48:48" x14ac:dyDescent="0.2">
      <c r="AV1797" s="110"/>
    </row>
    <row r="1798" spans="48:48" x14ac:dyDescent="0.2">
      <c r="AV1798" s="110"/>
    </row>
    <row r="1799" spans="48:48" x14ac:dyDescent="0.2">
      <c r="AV1799" s="110"/>
    </row>
    <row r="1800" spans="48:48" x14ac:dyDescent="0.2">
      <c r="AV1800" s="110"/>
    </row>
    <row r="1801" spans="48:48" x14ac:dyDescent="0.2">
      <c r="AV1801" s="110"/>
    </row>
    <row r="1802" spans="48:48" x14ac:dyDescent="0.2">
      <c r="AV1802" s="110"/>
    </row>
    <row r="1803" spans="48:48" x14ac:dyDescent="0.2">
      <c r="AV1803" s="110"/>
    </row>
    <row r="1804" spans="48:48" x14ac:dyDescent="0.2">
      <c r="AV1804" s="110"/>
    </row>
    <row r="1805" spans="48:48" x14ac:dyDescent="0.2">
      <c r="AV1805" s="110"/>
    </row>
    <row r="1806" spans="48:48" x14ac:dyDescent="0.2">
      <c r="AV1806" s="110"/>
    </row>
    <row r="1807" spans="48:48" x14ac:dyDescent="0.2">
      <c r="AV1807" s="110"/>
    </row>
    <row r="1808" spans="48:48" x14ac:dyDescent="0.2">
      <c r="AV1808" s="110"/>
    </row>
    <row r="1809" spans="48:48" x14ac:dyDescent="0.2">
      <c r="AV1809" s="110"/>
    </row>
    <row r="1810" spans="48:48" x14ac:dyDescent="0.2">
      <c r="AV1810" s="110"/>
    </row>
    <row r="1811" spans="48:48" x14ac:dyDescent="0.2">
      <c r="AV1811" s="110"/>
    </row>
    <row r="1812" spans="48:48" x14ac:dyDescent="0.2">
      <c r="AV1812" s="110"/>
    </row>
    <row r="1813" spans="48:48" x14ac:dyDescent="0.2">
      <c r="AV1813" s="110"/>
    </row>
    <row r="1814" spans="48:48" x14ac:dyDescent="0.2">
      <c r="AV1814" s="110"/>
    </row>
    <row r="1815" spans="48:48" x14ac:dyDescent="0.2">
      <c r="AV1815" s="110"/>
    </row>
    <row r="1816" spans="48:48" x14ac:dyDescent="0.2">
      <c r="AV1816" s="110"/>
    </row>
    <row r="1817" spans="48:48" x14ac:dyDescent="0.2">
      <c r="AV1817" s="110"/>
    </row>
    <row r="1818" spans="48:48" x14ac:dyDescent="0.2">
      <c r="AV1818" s="110"/>
    </row>
    <row r="1819" spans="48:48" x14ac:dyDescent="0.2">
      <c r="AV1819" s="110"/>
    </row>
    <row r="1820" spans="48:48" x14ac:dyDescent="0.2">
      <c r="AV1820" s="110"/>
    </row>
    <row r="1821" spans="48:48" x14ac:dyDescent="0.2">
      <c r="AV1821" s="110"/>
    </row>
    <row r="1822" spans="48:48" x14ac:dyDescent="0.2">
      <c r="AV1822" s="110"/>
    </row>
    <row r="1823" spans="48:48" x14ac:dyDescent="0.2">
      <c r="AV1823" s="110"/>
    </row>
    <row r="1824" spans="48:48" x14ac:dyDescent="0.2">
      <c r="AV1824" s="110"/>
    </row>
    <row r="1825" spans="48:48" x14ac:dyDescent="0.2">
      <c r="AV1825" s="110"/>
    </row>
    <row r="1826" spans="48:48" x14ac:dyDescent="0.2">
      <c r="AV1826" s="110"/>
    </row>
    <row r="1827" spans="48:48" x14ac:dyDescent="0.2">
      <c r="AV1827" s="110"/>
    </row>
    <row r="1828" spans="48:48" x14ac:dyDescent="0.2">
      <c r="AV1828" s="110"/>
    </row>
    <row r="1829" spans="48:48" x14ac:dyDescent="0.2">
      <c r="AV1829" s="110"/>
    </row>
    <row r="1830" spans="48:48" x14ac:dyDescent="0.2">
      <c r="AV1830" s="110"/>
    </row>
    <row r="1831" spans="48:48" x14ac:dyDescent="0.2">
      <c r="AV1831" s="110"/>
    </row>
    <row r="1832" spans="48:48" x14ac:dyDescent="0.2">
      <c r="AV1832" s="110"/>
    </row>
    <row r="1833" spans="48:48" x14ac:dyDescent="0.2">
      <c r="AV1833" s="110"/>
    </row>
    <row r="1834" spans="48:48" x14ac:dyDescent="0.2">
      <c r="AV1834" s="110"/>
    </row>
    <row r="1835" spans="48:48" x14ac:dyDescent="0.2">
      <c r="AV1835" s="110"/>
    </row>
    <row r="1836" spans="48:48" x14ac:dyDescent="0.2">
      <c r="AV1836" s="110"/>
    </row>
    <row r="1837" spans="48:48" x14ac:dyDescent="0.2">
      <c r="AV1837" s="110"/>
    </row>
    <row r="1838" spans="48:48" x14ac:dyDescent="0.2">
      <c r="AV1838" s="110"/>
    </row>
    <row r="1839" spans="48:48" x14ac:dyDescent="0.2">
      <c r="AV1839" s="110"/>
    </row>
    <row r="1840" spans="48:48" x14ac:dyDescent="0.2">
      <c r="AV1840" s="110"/>
    </row>
    <row r="1841" spans="48:48" x14ac:dyDescent="0.2">
      <c r="AV1841" s="110"/>
    </row>
    <row r="1842" spans="48:48" x14ac:dyDescent="0.2">
      <c r="AV1842" s="110"/>
    </row>
    <row r="1843" spans="48:48" x14ac:dyDescent="0.2">
      <c r="AV1843" s="110"/>
    </row>
    <row r="1844" spans="48:48" x14ac:dyDescent="0.2">
      <c r="AV1844" s="110"/>
    </row>
    <row r="1845" spans="48:48" x14ac:dyDescent="0.2">
      <c r="AV1845" s="110"/>
    </row>
    <row r="1846" spans="48:48" x14ac:dyDescent="0.2">
      <c r="AV1846" s="110"/>
    </row>
    <row r="1847" spans="48:48" x14ac:dyDescent="0.2">
      <c r="AV1847" s="110"/>
    </row>
    <row r="1848" spans="48:48" x14ac:dyDescent="0.2">
      <c r="AV1848" s="110"/>
    </row>
    <row r="1849" spans="48:48" x14ac:dyDescent="0.2">
      <c r="AV1849" s="110"/>
    </row>
    <row r="1850" spans="48:48" x14ac:dyDescent="0.2">
      <c r="AV1850" s="110"/>
    </row>
    <row r="1851" spans="48:48" x14ac:dyDescent="0.2">
      <c r="AV1851" s="110"/>
    </row>
    <row r="1852" spans="48:48" x14ac:dyDescent="0.2">
      <c r="AV1852" s="110"/>
    </row>
    <row r="1853" spans="48:48" x14ac:dyDescent="0.2">
      <c r="AV1853" s="110"/>
    </row>
    <row r="1854" spans="48:48" x14ac:dyDescent="0.2">
      <c r="AV1854" s="110"/>
    </row>
    <row r="1855" spans="48:48" x14ac:dyDescent="0.2">
      <c r="AV1855" s="110"/>
    </row>
    <row r="1856" spans="48:48" x14ac:dyDescent="0.2">
      <c r="AV1856" s="110"/>
    </row>
    <row r="1857" spans="48:48" x14ac:dyDescent="0.2">
      <c r="AV1857" s="110"/>
    </row>
    <row r="1858" spans="48:48" x14ac:dyDescent="0.2">
      <c r="AV1858" s="110"/>
    </row>
    <row r="1859" spans="48:48" x14ac:dyDescent="0.2">
      <c r="AV1859" s="110"/>
    </row>
    <row r="1860" spans="48:48" x14ac:dyDescent="0.2">
      <c r="AV1860" s="110"/>
    </row>
    <row r="1861" spans="48:48" x14ac:dyDescent="0.2">
      <c r="AV1861" s="110"/>
    </row>
    <row r="1862" spans="48:48" x14ac:dyDescent="0.2">
      <c r="AV1862" s="110"/>
    </row>
    <row r="1863" spans="48:48" x14ac:dyDescent="0.2">
      <c r="AV1863" s="110"/>
    </row>
    <row r="1864" spans="48:48" x14ac:dyDescent="0.2">
      <c r="AV1864" s="110"/>
    </row>
    <row r="1865" spans="48:48" x14ac:dyDescent="0.2">
      <c r="AV1865" s="110"/>
    </row>
    <row r="1866" spans="48:48" x14ac:dyDescent="0.2">
      <c r="AV1866" s="110"/>
    </row>
    <row r="1867" spans="48:48" x14ac:dyDescent="0.2">
      <c r="AV1867" s="110"/>
    </row>
    <row r="1868" spans="48:48" x14ac:dyDescent="0.2">
      <c r="AV1868" s="110"/>
    </row>
    <row r="1869" spans="48:48" x14ac:dyDescent="0.2">
      <c r="AV1869" s="110"/>
    </row>
    <row r="1870" spans="48:48" x14ac:dyDescent="0.2">
      <c r="AV1870" s="110"/>
    </row>
    <row r="1871" spans="48:48" x14ac:dyDescent="0.2">
      <c r="AV1871" s="110"/>
    </row>
    <row r="1872" spans="48:48" x14ac:dyDescent="0.2">
      <c r="AV1872" s="110"/>
    </row>
    <row r="1873" spans="48:48" x14ac:dyDescent="0.2">
      <c r="AV1873" s="110"/>
    </row>
    <row r="1874" spans="48:48" x14ac:dyDescent="0.2">
      <c r="AV1874" s="110"/>
    </row>
    <row r="1875" spans="48:48" x14ac:dyDescent="0.2">
      <c r="AV1875" s="110"/>
    </row>
    <row r="1876" spans="48:48" x14ac:dyDescent="0.2">
      <c r="AV1876" s="110"/>
    </row>
    <row r="1877" spans="48:48" x14ac:dyDescent="0.2">
      <c r="AV1877" s="110"/>
    </row>
    <row r="1878" spans="48:48" x14ac:dyDescent="0.2">
      <c r="AV1878" s="110"/>
    </row>
    <row r="1879" spans="48:48" x14ac:dyDescent="0.2">
      <c r="AV1879" s="110"/>
    </row>
    <row r="1880" spans="48:48" x14ac:dyDescent="0.2">
      <c r="AV1880" s="110"/>
    </row>
    <row r="1881" spans="48:48" x14ac:dyDescent="0.2">
      <c r="AV1881" s="110"/>
    </row>
    <row r="1882" spans="48:48" x14ac:dyDescent="0.2">
      <c r="AV1882" s="110"/>
    </row>
    <row r="1883" spans="48:48" x14ac:dyDescent="0.2">
      <c r="AV1883" s="110"/>
    </row>
    <row r="1884" spans="48:48" x14ac:dyDescent="0.2">
      <c r="AV1884" s="110"/>
    </row>
    <row r="1885" spans="48:48" x14ac:dyDescent="0.2">
      <c r="AV1885" s="110"/>
    </row>
    <row r="1886" spans="48:48" x14ac:dyDescent="0.2">
      <c r="AV1886" s="110"/>
    </row>
    <row r="1887" spans="48:48" x14ac:dyDescent="0.2">
      <c r="AV1887" s="110"/>
    </row>
    <row r="1888" spans="48:48" x14ac:dyDescent="0.2">
      <c r="AV1888" s="110"/>
    </row>
    <row r="1889" spans="48:48" x14ac:dyDescent="0.2">
      <c r="AV1889" s="110"/>
    </row>
    <row r="1890" spans="48:48" x14ac:dyDescent="0.2">
      <c r="AV1890" s="110"/>
    </row>
    <row r="1891" spans="48:48" x14ac:dyDescent="0.2">
      <c r="AV1891" s="110"/>
    </row>
    <row r="1892" spans="48:48" x14ac:dyDescent="0.2">
      <c r="AV1892" s="110"/>
    </row>
    <row r="1893" spans="48:48" x14ac:dyDescent="0.2">
      <c r="AV1893" s="110"/>
    </row>
    <row r="1894" spans="48:48" x14ac:dyDescent="0.2">
      <c r="AV1894" s="110"/>
    </row>
    <row r="1895" spans="48:48" x14ac:dyDescent="0.2">
      <c r="AV1895" s="110"/>
    </row>
    <row r="1896" spans="48:48" x14ac:dyDescent="0.2">
      <c r="AV1896" s="110"/>
    </row>
    <row r="1897" spans="48:48" x14ac:dyDescent="0.2">
      <c r="AV1897" s="110"/>
    </row>
    <row r="1898" spans="48:48" x14ac:dyDescent="0.2">
      <c r="AV1898" s="110"/>
    </row>
    <row r="1899" spans="48:48" x14ac:dyDescent="0.2">
      <c r="AV1899" s="110"/>
    </row>
    <row r="1900" spans="48:48" x14ac:dyDescent="0.2">
      <c r="AV1900" s="110"/>
    </row>
    <row r="1901" spans="48:48" x14ac:dyDescent="0.2">
      <c r="AV1901" s="110"/>
    </row>
    <row r="1902" spans="48:48" x14ac:dyDescent="0.2">
      <c r="AV1902" s="110"/>
    </row>
    <row r="1903" spans="48:48" x14ac:dyDescent="0.2">
      <c r="AV1903" s="110"/>
    </row>
    <row r="1904" spans="48:48" x14ac:dyDescent="0.2">
      <c r="AV1904" s="110"/>
    </row>
    <row r="1905" spans="48:48" x14ac:dyDescent="0.2">
      <c r="AV1905" s="110"/>
    </row>
    <row r="1906" spans="48:48" x14ac:dyDescent="0.2">
      <c r="AV1906" s="110"/>
    </row>
    <row r="1907" spans="48:48" x14ac:dyDescent="0.2">
      <c r="AV1907" s="110"/>
    </row>
    <row r="1908" spans="48:48" x14ac:dyDescent="0.2">
      <c r="AV1908" s="110"/>
    </row>
    <row r="1909" spans="48:48" x14ac:dyDescent="0.2">
      <c r="AV1909" s="110"/>
    </row>
    <row r="1910" spans="48:48" x14ac:dyDescent="0.2">
      <c r="AV1910" s="110"/>
    </row>
    <row r="1911" spans="48:48" x14ac:dyDescent="0.2">
      <c r="AV1911" s="110"/>
    </row>
    <row r="1912" spans="48:48" x14ac:dyDescent="0.2">
      <c r="AV1912" s="110"/>
    </row>
    <row r="1913" spans="48:48" x14ac:dyDescent="0.2">
      <c r="AV1913" s="110"/>
    </row>
    <row r="1914" spans="48:48" x14ac:dyDescent="0.2">
      <c r="AV1914" s="110"/>
    </row>
    <row r="1915" spans="48:48" x14ac:dyDescent="0.2">
      <c r="AV1915" s="110"/>
    </row>
    <row r="1916" spans="48:48" x14ac:dyDescent="0.2">
      <c r="AV1916" s="110"/>
    </row>
    <row r="1917" spans="48:48" x14ac:dyDescent="0.2">
      <c r="AV1917" s="110"/>
    </row>
    <row r="1918" spans="48:48" x14ac:dyDescent="0.2">
      <c r="AV1918" s="110"/>
    </row>
    <row r="1919" spans="48:48" x14ac:dyDescent="0.2">
      <c r="AV1919" s="110"/>
    </row>
    <row r="1920" spans="48:48" x14ac:dyDescent="0.2">
      <c r="AV1920" s="110"/>
    </row>
    <row r="1921" spans="48:48" x14ac:dyDescent="0.2">
      <c r="AV1921" s="110"/>
    </row>
    <row r="1922" spans="48:48" x14ac:dyDescent="0.2">
      <c r="AV1922" s="110"/>
    </row>
    <row r="1923" spans="48:48" x14ac:dyDescent="0.2">
      <c r="AV1923" s="110"/>
    </row>
    <row r="1924" spans="48:48" x14ac:dyDescent="0.2">
      <c r="AV1924" s="110"/>
    </row>
    <row r="1925" spans="48:48" x14ac:dyDescent="0.2">
      <c r="AV1925" s="110"/>
    </row>
    <row r="1926" spans="48:48" x14ac:dyDescent="0.2">
      <c r="AV1926" s="110"/>
    </row>
    <row r="1927" spans="48:48" x14ac:dyDescent="0.2">
      <c r="AV1927" s="110"/>
    </row>
    <row r="1928" spans="48:48" x14ac:dyDescent="0.2">
      <c r="AV1928" s="110"/>
    </row>
    <row r="1929" spans="48:48" x14ac:dyDescent="0.2">
      <c r="AV1929" s="110"/>
    </row>
    <row r="1930" spans="48:48" x14ac:dyDescent="0.2">
      <c r="AV1930" s="110"/>
    </row>
    <row r="1931" spans="48:48" x14ac:dyDescent="0.2">
      <c r="AV1931" s="110"/>
    </row>
    <row r="1932" spans="48:48" x14ac:dyDescent="0.2">
      <c r="AV1932" s="110"/>
    </row>
    <row r="1933" spans="48:48" x14ac:dyDescent="0.2">
      <c r="AV1933" s="110"/>
    </row>
    <row r="1934" spans="48:48" x14ac:dyDescent="0.2">
      <c r="AV1934" s="110"/>
    </row>
    <row r="1935" spans="48:48" x14ac:dyDescent="0.2">
      <c r="AV1935" s="110"/>
    </row>
    <row r="1936" spans="48:48" x14ac:dyDescent="0.2">
      <c r="AV1936" s="110"/>
    </row>
    <row r="1937" spans="48:48" x14ac:dyDescent="0.2">
      <c r="AV1937" s="110"/>
    </row>
    <row r="1938" spans="48:48" x14ac:dyDescent="0.2">
      <c r="AV1938" s="110"/>
    </row>
    <row r="1939" spans="48:48" x14ac:dyDescent="0.2">
      <c r="AV1939" s="110"/>
    </row>
    <row r="1940" spans="48:48" x14ac:dyDescent="0.2">
      <c r="AV1940" s="110"/>
    </row>
    <row r="1941" spans="48:48" x14ac:dyDescent="0.2">
      <c r="AV1941" s="110"/>
    </row>
    <row r="1942" spans="48:48" x14ac:dyDescent="0.2">
      <c r="AV1942" s="110"/>
    </row>
    <row r="1943" spans="48:48" x14ac:dyDescent="0.2">
      <c r="AV1943" s="110"/>
    </row>
    <row r="1944" spans="48:48" x14ac:dyDescent="0.2">
      <c r="AV1944" s="110"/>
    </row>
    <row r="1945" spans="48:48" x14ac:dyDescent="0.2">
      <c r="AV1945" s="110"/>
    </row>
    <row r="1946" spans="48:48" x14ac:dyDescent="0.2">
      <c r="AV1946" s="110"/>
    </row>
    <row r="1947" spans="48:48" x14ac:dyDescent="0.2">
      <c r="AV1947" s="110"/>
    </row>
    <row r="1948" spans="48:48" x14ac:dyDescent="0.2">
      <c r="AV1948" s="110"/>
    </row>
    <row r="1949" spans="48:48" x14ac:dyDescent="0.2">
      <c r="AV1949" s="110"/>
    </row>
    <row r="1950" spans="48:48" x14ac:dyDescent="0.2">
      <c r="AV1950" s="110"/>
    </row>
    <row r="1951" spans="48:48" x14ac:dyDescent="0.2">
      <c r="AV1951" s="110"/>
    </row>
    <row r="1952" spans="48:48" x14ac:dyDescent="0.2">
      <c r="AV1952" s="110"/>
    </row>
    <row r="1953" spans="48:48" x14ac:dyDescent="0.2">
      <c r="AV1953" s="110"/>
    </row>
    <row r="1954" spans="48:48" x14ac:dyDescent="0.2">
      <c r="AV1954" s="110"/>
    </row>
    <row r="1955" spans="48:48" x14ac:dyDescent="0.2">
      <c r="AV1955" s="110"/>
    </row>
    <row r="1956" spans="48:48" x14ac:dyDescent="0.2">
      <c r="AV1956" s="110"/>
    </row>
    <row r="1957" spans="48:48" x14ac:dyDescent="0.2">
      <c r="AV1957" s="110"/>
    </row>
    <row r="1958" spans="48:48" x14ac:dyDescent="0.2">
      <c r="AV1958" s="110"/>
    </row>
    <row r="1959" spans="48:48" x14ac:dyDescent="0.2">
      <c r="AV1959" s="110"/>
    </row>
    <row r="1960" spans="48:48" x14ac:dyDescent="0.2">
      <c r="AV1960" s="110"/>
    </row>
    <row r="1961" spans="48:48" x14ac:dyDescent="0.2">
      <c r="AV1961" s="110"/>
    </row>
    <row r="1962" spans="48:48" x14ac:dyDescent="0.2">
      <c r="AV1962" s="110"/>
    </row>
    <row r="1963" spans="48:48" x14ac:dyDescent="0.2">
      <c r="AV1963" s="110"/>
    </row>
    <row r="1964" spans="48:48" x14ac:dyDescent="0.2">
      <c r="AV1964" s="110"/>
    </row>
    <row r="1965" spans="48:48" x14ac:dyDescent="0.2">
      <c r="AV1965" s="110"/>
    </row>
    <row r="1966" spans="48:48" x14ac:dyDescent="0.2">
      <c r="AV1966" s="110"/>
    </row>
    <row r="1967" spans="48:48" x14ac:dyDescent="0.2">
      <c r="AV1967" s="110"/>
    </row>
    <row r="1968" spans="48:48" x14ac:dyDescent="0.2">
      <c r="AV1968" s="110"/>
    </row>
    <row r="1969" spans="48:48" x14ac:dyDescent="0.2">
      <c r="AV1969" s="110"/>
    </row>
    <row r="1970" spans="48:48" x14ac:dyDescent="0.2">
      <c r="AV1970" s="110"/>
    </row>
    <row r="1971" spans="48:48" x14ac:dyDescent="0.2">
      <c r="AV1971" s="110"/>
    </row>
    <row r="1972" spans="48:48" x14ac:dyDescent="0.2">
      <c r="AV1972" s="110"/>
    </row>
    <row r="1973" spans="48:48" x14ac:dyDescent="0.2">
      <c r="AV1973" s="110"/>
    </row>
    <row r="1974" spans="48:48" x14ac:dyDescent="0.2">
      <c r="AV1974" s="110"/>
    </row>
    <row r="1975" spans="48:48" x14ac:dyDescent="0.2">
      <c r="AV1975" s="110"/>
    </row>
    <row r="1976" spans="48:48" x14ac:dyDescent="0.2">
      <c r="AV1976" s="110"/>
    </row>
    <row r="1977" spans="48:48" x14ac:dyDescent="0.2">
      <c r="AV1977" s="110"/>
    </row>
    <row r="1978" spans="48:48" x14ac:dyDescent="0.2">
      <c r="AV1978" s="110"/>
    </row>
    <row r="1979" spans="48:48" x14ac:dyDescent="0.2">
      <c r="AV1979" s="110"/>
    </row>
    <row r="1980" spans="48:48" x14ac:dyDescent="0.2">
      <c r="AV1980" s="110"/>
    </row>
    <row r="1981" spans="48:48" x14ac:dyDescent="0.2">
      <c r="AV1981" s="110"/>
    </row>
    <row r="1982" spans="48:48" x14ac:dyDescent="0.2">
      <c r="AV1982" s="110"/>
    </row>
    <row r="1983" spans="48:48" x14ac:dyDescent="0.2">
      <c r="AV1983" s="110"/>
    </row>
    <row r="1984" spans="48:48" x14ac:dyDescent="0.2">
      <c r="AV1984" s="110"/>
    </row>
    <row r="1985" spans="48:48" x14ac:dyDescent="0.2">
      <c r="AV1985" s="112"/>
    </row>
    <row r="1986" spans="48:48" x14ac:dyDescent="0.2">
      <c r="AV1986" s="112"/>
    </row>
    <row r="1987" spans="48:48" x14ac:dyDescent="0.2">
      <c r="AV1987" s="112"/>
    </row>
    <row r="1988" spans="48:48" x14ac:dyDescent="0.2">
      <c r="AV1988" s="112"/>
    </row>
    <row r="1989" spans="48:48" x14ac:dyDescent="0.2">
      <c r="AV1989" s="112"/>
    </row>
    <row r="1990" spans="48:48" x14ac:dyDescent="0.2">
      <c r="AV1990" s="112"/>
    </row>
    <row r="1991" spans="48:48" x14ac:dyDescent="0.2">
      <c r="AV1991" s="112"/>
    </row>
    <row r="1992" spans="48:48" x14ac:dyDescent="0.2">
      <c r="AV1992" s="112"/>
    </row>
    <row r="1993" spans="48:48" x14ac:dyDescent="0.2">
      <c r="AV1993" s="112"/>
    </row>
    <row r="1994" spans="48:48" x14ac:dyDescent="0.2">
      <c r="AV1994" s="112"/>
    </row>
    <row r="1995" spans="48:48" x14ac:dyDescent="0.2">
      <c r="AV1995" s="112"/>
    </row>
    <row r="1996" spans="48:48" x14ac:dyDescent="0.2">
      <c r="AV1996" s="112"/>
    </row>
    <row r="1997" spans="48:48" x14ac:dyDescent="0.2">
      <c r="AV1997" s="112"/>
    </row>
    <row r="1998" spans="48:48" x14ac:dyDescent="0.2">
      <c r="AV1998" s="112"/>
    </row>
  </sheetData>
  <mergeCells count="9">
    <mergeCell ref="O4:P4"/>
    <mergeCell ref="G19:H19"/>
    <mergeCell ref="I19:J19"/>
    <mergeCell ref="K19:L19"/>
    <mergeCell ref="A1:B1"/>
    <mergeCell ref="E19:F19"/>
    <mergeCell ref="I4:J4"/>
    <mergeCell ref="K4:L4"/>
    <mergeCell ref="M4:N4"/>
  </mergeCells>
  <phoneticPr fontId="21" type="noConversion"/>
  <dataValidations count="2">
    <dataValidation type="list" allowBlank="1" showInputMessage="1" showErrorMessage="1" sqref="D1">
      <formula1>"CAT,ESP,ENG"</formula1>
    </dataValidation>
    <dataValidation type="whole" operator="greaterThanOrEqual" allowBlank="1" showInputMessage="1" showErrorMessage="1" sqref="D5">
      <formula1>2008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autoPict="0" r:id="rId5">
            <anchor moveWithCells="1">
              <from>
                <xdr:col>4</xdr:col>
                <xdr:colOff>38100</xdr:colOff>
                <xdr:row>0</xdr:row>
                <xdr:rowOff>47625</xdr:rowOff>
              </from>
              <to>
                <xdr:col>5</xdr:col>
                <xdr:colOff>685800</xdr:colOff>
                <xdr:row>0</xdr:row>
                <xdr:rowOff>361950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54" r:id="rId6" name="cmdSTAT">
          <controlPr defaultSize="0" autoFill="0" autoLine="0" autoPict="0" r:id="rId7">
            <anchor moveWithCells="1">
              <from>
                <xdr:col>6</xdr:col>
                <xdr:colOff>752475</xdr:colOff>
                <xdr:row>0</xdr:row>
                <xdr:rowOff>57150</xdr:rowOff>
              </from>
              <to>
                <xdr:col>14</xdr:col>
                <xdr:colOff>609600</xdr:colOff>
                <xdr:row>0</xdr:row>
                <xdr:rowOff>523875</xdr:rowOff>
              </to>
            </anchor>
          </controlPr>
        </control>
      </mc:Choice>
      <mc:Fallback>
        <control shapeId="1054" r:id="rId6" name="cmdSTA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AO32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6.85546875" style="16" customWidth="1"/>
    <col min="2" max="2" width="2.140625" customWidth="1"/>
    <col min="3" max="3" width="10.5703125" customWidth="1"/>
    <col min="4" max="4" width="8.7109375" customWidth="1"/>
    <col min="5" max="9" width="20.7109375" customWidth="1"/>
    <col min="10" max="10" width="11.85546875" customWidth="1"/>
    <col min="11" max="11" width="10.5703125" customWidth="1"/>
    <col min="12" max="12" width="2" customWidth="1"/>
    <col min="13" max="13" width="12.28515625" bestFit="1" customWidth="1"/>
    <col min="19" max="19" width="17.28515625" customWidth="1"/>
    <col min="20" max="20" width="16.42578125" customWidth="1"/>
    <col min="21" max="21" width="17.28515625" customWidth="1"/>
    <col min="22" max="22" width="17.7109375" customWidth="1"/>
    <col min="23" max="23" width="13.7109375" customWidth="1"/>
    <col min="27" max="27" width="11.42578125" customWidth="1"/>
    <col min="35" max="35" width="15.5703125" customWidth="1"/>
  </cols>
  <sheetData>
    <row r="1" spans="1:41" ht="7.15" customHeight="1" thickBot="1" x14ac:dyDescent="0.25">
      <c r="A1" s="39"/>
    </row>
    <row r="2" spans="1:41" ht="27.75" customHeight="1" thickBot="1" x14ac:dyDescent="0.45">
      <c r="A2" s="39"/>
      <c r="B2" s="40"/>
      <c r="C2" s="41"/>
      <c r="D2" s="41"/>
      <c r="E2" s="117" t="s">
        <v>64</v>
      </c>
      <c r="F2" s="42"/>
      <c r="G2" s="41"/>
      <c r="H2" s="41"/>
      <c r="I2" s="41"/>
      <c r="J2" s="41"/>
      <c r="K2" s="41"/>
      <c r="L2" s="43"/>
      <c r="AN2">
        <v>2008</v>
      </c>
      <c r="AO2">
        <v>2008</v>
      </c>
    </row>
    <row r="3" spans="1:41" ht="13.5" thickBot="1" x14ac:dyDescent="0.25">
      <c r="A3" s="39"/>
      <c r="B3" s="44"/>
      <c r="C3" s="45"/>
      <c r="D3" s="45"/>
      <c r="E3" s="46" t="s">
        <v>7</v>
      </c>
      <c r="F3" s="47" t="s">
        <v>66</v>
      </c>
      <c r="G3" s="108"/>
      <c r="H3" s="45"/>
      <c r="I3" s="45"/>
      <c r="J3" s="45"/>
      <c r="K3" s="45"/>
      <c r="L3" s="48"/>
      <c r="AN3">
        <v>2009</v>
      </c>
      <c r="AO3">
        <v>2009</v>
      </c>
    </row>
    <row r="4" spans="1:41" ht="13.5" thickBot="1" x14ac:dyDescent="0.25">
      <c r="A4" s="39"/>
      <c r="B4" s="44"/>
      <c r="C4" s="45"/>
      <c r="D4" s="45"/>
      <c r="E4" s="46" t="s">
        <v>8</v>
      </c>
      <c r="F4" s="49" t="s">
        <v>67</v>
      </c>
      <c r="G4" s="45"/>
      <c r="H4" s="137" t="str">
        <f>HLOOKUP(P8,LANG,MATCH(IDIOMA,IDIOLIST,0),0)</f>
        <v>Últ. Actualització</v>
      </c>
      <c r="I4" s="138"/>
      <c r="J4" s="46"/>
      <c r="K4" s="46"/>
      <c r="L4" s="48"/>
      <c r="AN4">
        <v>2010</v>
      </c>
      <c r="AO4">
        <v>2010</v>
      </c>
    </row>
    <row r="5" spans="1:41" ht="13.5" thickBot="1" x14ac:dyDescent="0.25">
      <c r="A5" s="39"/>
      <c r="B5" s="44"/>
      <c r="C5" s="45"/>
      <c r="D5" s="45"/>
      <c r="E5" s="46" t="s">
        <v>9</v>
      </c>
      <c r="F5" s="45"/>
      <c r="G5" s="45"/>
      <c r="H5" s="123" t="str">
        <f ca="1">Rusca("timeframe=""actual""","item sensor=""date0""","cat=""puredate""","unit=""local""")</f>
        <v xml:space="preserve"> </v>
      </c>
      <c r="I5" s="124" t="str">
        <f ca="1">Rusca("timeframe=""actual""","item sensor=""date0""","cat=""time""","unit=""local""")</f>
        <v xml:space="preserve"> </v>
      </c>
      <c r="J5" s="50"/>
      <c r="K5" s="50"/>
      <c r="L5" s="48"/>
      <c r="AN5">
        <v>2011</v>
      </c>
      <c r="AO5">
        <v>2011</v>
      </c>
    </row>
    <row r="6" spans="1:41" x14ac:dyDescent="0.2">
      <c r="A6" s="39"/>
      <c r="B6" s="44"/>
      <c r="C6" s="45"/>
      <c r="D6" s="45"/>
      <c r="E6" s="45"/>
      <c r="F6" s="45"/>
      <c r="G6" s="45"/>
      <c r="H6" s="45"/>
      <c r="I6" s="45"/>
      <c r="J6" s="45"/>
      <c r="K6" s="45"/>
      <c r="L6" s="48"/>
      <c r="P6" s="51" t="s">
        <v>10</v>
      </c>
      <c r="R6" s="27" t="str">
        <f>HLOOKUP(P6,LANG,MATCH(IDIOMA,IDIOLIST,0),0)</f>
        <v>acum l/m2</v>
      </c>
      <c r="AN6">
        <v>2012</v>
      </c>
      <c r="AO6">
        <v>2012</v>
      </c>
    </row>
    <row r="7" spans="1:41" ht="18" x14ac:dyDescent="0.25">
      <c r="A7" s="39"/>
      <c r="B7" s="44"/>
      <c r="C7" s="45"/>
      <c r="D7" s="45"/>
      <c r="E7" s="52" t="str">
        <f>HLOOKUP(S10,LANG,MATCH(IDIOMA,IDIOLIST,0),0)</f>
        <v>Temp ºC</v>
      </c>
      <c r="F7" s="52" t="str">
        <f>HLOOKUP(T10,LANG,MATCH(IDIOMA,IDIOLIST,0),0)</f>
        <v>Humitat %</v>
      </c>
      <c r="G7" s="52" t="str">
        <f>HLOOKUP(U10,LANG,MATCH(IDIOMA,IDIOLIST,0),0)</f>
        <v>Pressió</v>
      </c>
      <c r="H7" s="52" t="str">
        <f>HLOOKUP(V10,LANG,MATCH(IDIOMA,IDIOLIST,0),0)</f>
        <v>Vent</v>
      </c>
      <c r="I7" s="52" t="str">
        <f>HLOOKUP(W10,LANG,MATCH(IDIOMA,IDIOLIST,0),0)</f>
        <v>Cop de Vent</v>
      </c>
      <c r="J7" s="52" t="str">
        <f>HLOOKUP("Pluja",LANG,MATCH(IDIOMA,IDIOLIST,0),0)</f>
        <v>Pluja</v>
      </c>
      <c r="K7" s="53"/>
      <c r="L7" s="48"/>
      <c r="AN7">
        <v>2013</v>
      </c>
      <c r="AO7">
        <v>2013</v>
      </c>
    </row>
    <row r="8" spans="1:41" ht="18" x14ac:dyDescent="0.25">
      <c r="A8" s="39"/>
      <c r="B8" s="44"/>
      <c r="C8" s="54" t="e">
        <f>HLOOKUP(P9,LANG,MATCH(IDIOMA,IDIOLIST,0),0)</f>
        <v>#N/A</v>
      </c>
      <c r="D8" s="55"/>
      <c r="E8" s="56" t="str">
        <f ca="1">Rusca("timeframe=""actual""","item sensor=""th0""","cat=""temp""","unit=""c""")</f>
        <v xml:space="preserve"> </v>
      </c>
      <c r="F8" s="57" t="str">
        <f ca="1">Rusca("timeframe=""actual""","item sensor=""th0""","cat=""hum""","unit=""rel""")</f>
        <v xml:space="preserve"> </v>
      </c>
      <c r="G8" s="57" t="str">
        <f ca="1">Rusca("timeframe=""actual""","item sensor=""thb0""","cat=""sealevel""","unit=""hpa""")</f>
        <v xml:space="preserve"> </v>
      </c>
      <c r="H8" s="57"/>
      <c r="I8" s="57" t="str">
        <f ca="1">Rusca("timeframe=""actual""","item sensor=""wind0""","cat=""dir""","unit=""deg""")&amp;"º"&amp; " | " &amp; Rusca("timeframe=""actual""","item sensor=""wind0""","cat=""dir""","unit=""en""")</f>
        <v xml:space="preserve"> º |  </v>
      </c>
      <c r="J8" s="58" t="str">
        <f ca="1">Rusca("timeframe=""actual""","item sensor=""rain0""","cat=""rate""","unit=""mm""")</f>
        <v xml:space="preserve"> </v>
      </c>
      <c r="K8" s="59" t="str">
        <f>+R6</f>
        <v>acum l/m2</v>
      </c>
      <c r="L8" s="48"/>
      <c r="P8" t="s">
        <v>11</v>
      </c>
      <c r="R8" t="s">
        <v>60</v>
      </c>
      <c r="AN8">
        <v>2014</v>
      </c>
      <c r="AO8">
        <v>2014</v>
      </c>
    </row>
    <row r="9" spans="1:41" ht="15" x14ac:dyDescent="0.2">
      <c r="A9" s="39"/>
      <c r="B9" s="44"/>
      <c r="C9" s="45"/>
      <c r="D9" s="55"/>
      <c r="E9" s="60" t="str">
        <f ca="1">Rusca("timeframe=""actual""","item sensor=""wind0""","cat=""chill""","unit=""c""")&amp;" "&amp;HLOOKUP(S11,LANG,MATCH(IDIOMA,IDIOLIST,0),0)</f>
        <v xml:space="preserve">  Tª Sens</v>
      </c>
      <c r="F9" s="61" t="str">
        <f ca="1">Rusca("timeframe=""actual""","item sensor=""th0""","cat=""dew""","unit=""c""")&amp;" "&amp;HLOOKUP(T11,LANG,MATCH(IDIOMA,IDIOLIST,0),0)</f>
        <v xml:space="preserve">  Tª Rosada</v>
      </c>
      <c r="G9" s="62"/>
      <c r="H9" s="62" t="str">
        <f ca="1">Rusca("timeframe=""actual""","item sensor=""wind0""","cat=""speed""","unit=""kmh""") &amp; " km/h"</f>
        <v xml:space="preserve">  km/h</v>
      </c>
      <c r="I9" s="62" t="str">
        <f ca="1">Rusca("timeframe=""actual""","item sensor=""wind0""","cat=""gustspeed""","unit=""kmh""")&amp; " km/h"</f>
        <v xml:space="preserve">  km/h</v>
      </c>
      <c r="J9" s="63"/>
      <c r="K9" s="64" t="s">
        <v>71</v>
      </c>
      <c r="L9" s="48"/>
      <c r="P9" t="s">
        <v>59</v>
      </c>
      <c r="AN9">
        <v>2015</v>
      </c>
      <c r="AO9">
        <v>2015</v>
      </c>
    </row>
    <row r="10" spans="1:41" ht="31.9" customHeight="1" x14ac:dyDescent="0.25">
      <c r="A10" s="39"/>
      <c r="B10" s="44"/>
      <c r="C10" s="65" t="str">
        <f>HLOOKUP(P10,LANG,MATCH(IDIOMA,IDIOLIST,0),0)</f>
        <v>AVUI</v>
      </c>
      <c r="D10" s="66" t="str">
        <f>HLOOKUP(Q10,LANG,MATCH(IDIOMA,IDIOLIST,0),0)</f>
        <v>total mín/MÀX</v>
      </c>
      <c r="E10" s="67" t="str">
        <f ca="1">Rusca("timeframe=""day1""","item sensor=""th0""","cat=""tempmin""","unit=""c""")&amp;" | "&amp;Rusca("timeframe=""day1""","item sensor=""th0""","cat=""tempmax""","unit=""c""")</f>
        <v xml:space="preserve">  |  </v>
      </c>
      <c r="F10" s="67" t="str">
        <f ca="1">Rusca("timeframe=""day1""","item sensor=""th0""","cat=""hummin""","unit=""rel""")&amp;" | "&amp;Rusca("timeframe=""day1""","item sensor=""th0""","cat=""hummax""","unit=""rel""")</f>
        <v xml:space="preserve">  |  </v>
      </c>
      <c r="G10" s="67" t="str">
        <f ca="1">Rusca("timeframe=""day1""","item sensor=""thb0""","cat=""sealevelmin""","unit=""hpa""")&amp;" | "&amp;Rusca("timeframe=""day1""","item sensor=""thb0""","cat=""sealevelmax""","unit=""hpa""")</f>
        <v xml:space="preserve">  |  </v>
      </c>
      <c r="H10" s="67" t="str">
        <f ca="1">Rusca("timeframe=""day1""","item sensor=""wind0""","cat=""speedmax""","unit=""kmh""")&amp;" km/h "&amp;Rusca("timeframe=""day1""","item sensor=""wind0""","cat=""maindir""","unit=""en""")</f>
        <v xml:space="preserve">  km/h  </v>
      </c>
      <c r="I10" s="68" t="str">
        <f ca="1">Rusca("timeframe=""day1""","item sensor=""wind0""","cat=""gustspeedmax""","unit=""kmh""")</f>
        <v xml:space="preserve"> </v>
      </c>
      <c r="J10" s="69" t="str">
        <f ca="1">Q14&amp;" "&amp;Rusca("timeframe=""day1""","item sensor=""rain0""","cat=""ratemax""","unit=""mm""")</f>
        <v xml:space="preserve">Màx._Intens.  </v>
      </c>
      <c r="K10" s="70" t="str">
        <f ca="1">Rusca("timeframe=""day1""","item sensor=""rain0""","cat=""total""","unit=""mm""")</f>
        <v xml:space="preserve"> </v>
      </c>
      <c r="L10" s="48"/>
      <c r="P10" t="s">
        <v>12</v>
      </c>
      <c r="Q10" s="16" t="s">
        <v>13</v>
      </c>
      <c r="S10" t="s">
        <v>14</v>
      </c>
      <c r="T10" t="s">
        <v>15</v>
      </c>
      <c r="U10" t="s">
        <v>16</v>
      </c>
      <c r="V10" t="s">
        <v>17</v>
      </c>
      <c r="W10" s="71" t="s">
        <v>18</v>
      </c>
      <c r="AN10">
        <v>2016</v>
      </c>
      <c r="AO10">
        <v>2016</v>
      </c>
    </row>
    <row r="11" spans="1:41" ht="31.9" hidden="1" customHeight="1" x14ac:dyDescent="0.2">
      <c r="A11" s="39"/>
      <c r="B11" s="44"/>
      <c r="C11" s="72"/>
      <c r="D11" s="73" t="s">
        <v>19</v>
      </c>
      <c r="E11" s="74" t="str">
        <f ca="1">MID(S16,7,2)&amp;"-"&amp;MID(S16,5,2)&amp;"-"&amp;MID(S16,3,2)&amp;" | "&amp;MID(S16,18,2)&amp;"-"&amp;MID(S16,16,2)&amp;"-"&amp;MID(S16,14,2)</f>
        <v>- -|  | --</v>
      </c>
      <c r="F11" s="74" t="str">
        <f ca="1">MID(T16,7,2)&amp;"-"&amp;MID(T16,5,2)&amp;"-"&amp;MID(T16,3,2)&amp;" | "&amp;MID(T16,18,2)&amp;"-"&amp;MID(T16,16,2)&amp;"-"&amp;MID(T16,14,2)</f>
        <v>- -|  | --</v>
      </c>
      <c r="G11" s="74" t="str">
        <f ca="1">MID(U16,7,2)&amp;"-"&amp;MID(U16,5,2)&amp;"-"&amp;MID(U16,3,2)&amp;" | "&amp;MID(U16,18,2)&amp;"-"&amp;MID(U16,16,2)&amp;"-"&amp;MID(U16,14,2)</f>
        <v>- -|  | --</v>
      </c>
      <c r="H11" s="74" t="str">
        <f ca="1">MID(V16,7,2)&amp;"-"&amp;MID(V16,5,2)&amp;"-"&amp;MID(V16,3,2)&amp;" | "&amp;MID(V16,18,2)&amp;"-"&amp;MID(V16,16,2)&amp;"-"&amp;MID(V16,14,2)</f>
        <v>- -|  | --</v>
      </c>
      <c r="I11" s="75"/>
      <c r="J11" s="75"/>
      <c r="K11" s="76"/>
      <c r="L11" s="48"/>
      <c r="S11" s="77" t="s">
        <v>20</v>
      </c>
      <c r="T11" s="77" t="s">
        <v>21</v>
      </c>
      <c r="U11" t="s">
        <v>22</v>
      </c>
      <c r="AN11">
        <v>2017</v>
      </c>
      <c r="AO11">
        <v>2017</v>
      </c>
    </row>
    <row r="12" spans="1:41" ht="31.9" customHeight="1" x14ac:dyDescent="0.2">
      <c r="A12" s="39"/>
      <c r="B12" s="44"/>
      <c r="C12" s="78"/>
      <c r="D12" s="73" t="str">
        <f>HLOOKUP("hora",LANG,MATCH(IDIOMA,IDIOLIST,0),0)</f>
        <v>hora</v>
      </c>
      <c r="E12" s="79" t="str">
        <f ca="1">MID(S19,1,2)&amp;":"&amp;MID(S19,3,2)&amp;":"&amp;MID(S19,5,2)&amp;" | "&amp;MID(S19,10,2)&amp;":"&amp;MID(S19,12,2)&amp;":"&amp;MID(S19,14,2)</f>
        <v xml:space="preserve">  :| :  | ::</v>
      </c>
      <c r="F12" s="79" t="str">
        <f ca="1">MID(T19,1,2)&amp;":"&amp;MID(T19,3,2)&amp;":"&amp;MID(T19,5,2)&amp;" | "&amp;MID(T19,10,2)&amp;":"&amp;MID(T19,12,2)&amp;":"&amp;MID(T19,14,2)</f>
        <v xml:space="preserve">  :| :  | ::</v>
      </c>
      <c r="G12" s="79" t="str">
        <f ca="1">MID(U19,1,2)&amp;":"&amp;MID(U19,3,2)&amp;":"&amp;MID(U19,5,2)&amp;" | "&amp;MID(U19,10,2)&amp;":"&amp;MID(U19,12,2)&amp;":"&amp;MID(U19,14,2)</f>
        <v xml:space="preserve">  :| :  | ::</v>
      </c>
      <c r="H12" s="79" t="str">
        <f ca="1">MID(V19,1,2)&amp;":"&amp;MID(V19,3,2)&amp;":"&amp;MID(V19,5,2)&amp;" | "&amp;MID(V19,10,2)&amp;":"&amp;MID(V19,12,2)&amp;":"&amp;MID(V19,14,2)</f>
        <v xml:space="preserve">  :| :  | ::</v>
      </c>
      <c r="I12" s="79" t="str">
        <f ca="1">Rusca("timeframe=""day1""","item sensor=""wind0""","cat=""maindir""","unit=""en""")</f>
        <v xml:space="preserve"> </v>
      </c>
      <c r="J12" s="79" t="str">
        <f ca="1">IF(Rusca("timeframe=""day1""","item sensor=""rain0""","cat=""ratemax""","unit=""mm""")&lt;&gt;"0.0",MID(X19,1,2)&amp;":"&amp;MID(X19,3,2)&amp;":"&amp;MID(X19,5,2),"")</f>
        <v xml:space="preserve"> ::</v>
      </c>
      <c r="K12" s="80"/>
      <c r="L12" s="48"/>
      <c r="AN12">
        <v>2018</v>
      </c>
      <c r="AO12">
        <v>2018</v>
      </c>
    </row>
    <row r="13" spans="1:41" ht="31.9" customHeight="1" x14ac:dyDescent="0.25">
      <c r="A13" s="39"/>
      <c r="B13" s="44"/>
      <c r="C13" s="81"/>
      <c r="D13" s="82" t="str">
        <f>HLOOKUP(Q10,LANG,MATCH(IDIOMA,IDIOLIST,0),0)</f>
        <v>total mín/MÀX</v>
      </c>
      <c r="E13" s="83" t="str">
        <f ca="1">Rusca("timeframe=""month1""","item sensor=""th0""","cat=""tempmin""","unit=""c""")&amp;" | "&amp;Rusca("timeframe=""month1""","item sensor=""th0""","cat=""tempmax""","unit=""c""")</f>
        <v xml:space="preserve">  |  </v>
      </c>
      <c r="F13" s="83" t="str">
        <f ca="1">Rusca("timeframe=""month1""","item sensor=""th0""","cat=""hummin""","unit=""rel""")&amp;" | "&amp;Rusca("timeframe=""month1""","item sensor=""th0""","cat=""hummax""","unit=""rel""")</f>
        <v xml:space="preserve">  |  </v>
      </c>
      <c r="G13" s="83" t="str">
        <f ca="1">Rusca("timeframe=""month1""","item sensor=""thb0""","cat=""sealevelmin""","unit=""hpa""")&amp;" | "&amp;Rusca("timeframe=""month1""","item sensor=""thb0""","cat=""sealevelmax""","unit=""hpa""")</f>
        <v xml:space="preserve">  |  </v>
      </c>
      <c r="H13" s="83" t="str">
        <f ca="1">Rusca("timeframe=""month1""","item sensor=""wind0""","cat=""speedmax""","unit=""kmh""")&amp;" km/h "&amp;Rusca("timeframe=""month1""","item sensor=""wind0""","cat=""maindir""","unit=""en""")</f>
        <v xml:space="preserve">  km/h  </v>
      </c>
      <c r="I13" s="84" t="str">
        <f ca="1">Rusca("timeframe=""month1""","item sensor=""wind0""","cat=""gustspeedmax""","unit=""kmh""")&amp;" "&amp;Rusca("timeframe=""month1""","item sensor=""wind0""","cat=""maindir""","unit=""en""")&amp;"             MAX " &amp;HLOOKUP(U11,LANG,MATCH(IDIOMA,IDIOLIST,0),0)</f>
        <v xml:space="preserve">                MAX Ratxa</v>
      </c>
      <c r="J13" s="85" t="str">
        <f ca="1">Q14&amp;" "&amp;Rusca("timeframe=""month1""","item sensor=""rain0""","cat=""ratemax""","unit=""mm""")</f>
        <v xml:space="preserve">Màx._Intens.  </v>
      </c>
      <c r="K13" s="86" t="str">
        <f ca="1">Rusca("timeframe=""month1""","item sensor=""rain0""","cat=""total""","unit=""mm""")</f>
        <v xml:space="preserve"> </v>
      </c>
      <c r="L13" s="48"/>
      <c r="P13" t="s">
        <v>23</v>
      </c>
      <c r="Q13" t="s">
        <v>24</v>
      </c>
    </row>
    <row r="14" spans="1:41" ht="31.9" customHeight="1" x14ac:dyDescent="0.25">
      <c r="A14" s="39"/>
      <c r="B14" s="44"/>
      <c r="C14" s="81" t="str">
        <f>HLOOKUP(P13,LANG,MATCH(IDIOMA,IDIOLIST,0),0)</f>
        <v>MES</v>
      </c>
      <c r="D14" s="87" t="str">
        <f>HLOOKUP("dia",LANG,MATCH(IDIOMA,IDIOLIST,0),0)</f>
        <v>dia</v>
      </c>
      <c r="E14" s="88" t="str">
        <f ca="1">MID(S17,7,2)&amp;"-"&amp;MID(S17,5,2)&amp;"-"&amp;MID(S17,3,2)&amp;" | "&amp;MID(S17,18,2)&amp;"-"&amp;MID(S17,16,2)&amp;"-"&amp;MID(S17,14,2)</f>
        <v>- -|  | --</v>
      </c>
      <c r="F14" s="88" t="str">
        <f ca="1">MID(T17,7,2)&amp;"-"&amp;MID(T17,5,2)&amp;"-"&amp;MID(T17,3,2)&amp;" | "&amp;MID(T17,18,2)&amp;"-"&amp;MID(T17,16,2)&amp;"-"&amp;MID(T17,14,2)</f>
        <v>- -|  | --</v>
      </c>
      <c r="G14" s="88" t="str">
        <f ca="1">MID(U17,7,2)&amp;"-"&amp;MID(U17,5,2)&amp;"-"&amp;MID(U17,3,2)&amp;" | "&amp;MID(U17,18,2)&amp;"-"&amp;MID(U17,16,2)&amp;"-"&amp;MID(U17,14,2)</f>
        <v>- -|  | --</v>
      </c>
      <c r="H14" s="88" t="str">
        <f ca="1">MID(V17,7,2)&amp;"-"&amp;MID(V17,5,2)&amp;"-"&amp;MID(V17,3,2)&amp;" | "&amp;MID(V17,18,2)&amp;"-"&amp;MID(V17,16,2)&amp;"-"&amp;MID(V17,14,2)</f>
        <v>- -|  | --</v>
      </c>
      <c r="I14" s="89" t="str">
        <f ca="1">MID(W17,7,2)&amp;"-"&amp;MID(W17,5,2)&amp;"-"&amp;MID(W17,3,2)</f>
        <v>--</v>
      </c>
      <c r="J14" s="89" t="str">
        <f ca="1">IF(Rusca("timeframe=""month1""","item sensor=""rain0""","cat=""ratemax""","unit=""mm""")&lt;&gt;"0.0",MID(X17,7,2)&amp;"-"&amp;MID(X17,5,2)&amp;"-"&amp;MID(X17,3,2),"")</f>
        <v>--</v>
      </c>
      <c r="K14" s="90"/>
      <c r="L14" s="48"/>
      <c r="Q14" s="27" t="str">
        <f>HLOOKUP(Q13,LANG,MATCH(IDIOMA,IDIOLIST,0),0)</f>
        <v>Màx._Intens.</v>
      </c>
    </row>
    <row r="15" spans="1:41" ht="31.9" customHeight="1" x14ac:dyDescent="0.2">
      <c r="A15" s="39"/>
      <c r="B15" s="44"/>
      <c r="C15" s="77"/>
      <c r="D15" s="87" t="str">
        <f>HLOOKUP("hora",LANG,MATCH(IDIOMA,IDIOLIST,0),0)</f>
        <v>hora</v>
      </c>
      <c r="E15" s="88" t="str">
        <f ca="1">MID(S20,1,2)&amp;":"&amp;MID(S20,3,2)&amp;":"&amp;MID(S20,5,2)&amp;" | "&amp;MID(S20,10,2)&amp;":"&amp;MID(S20,12,2)&amp;":"&amp;MID(S20,14,2)</f>
        <v xml:space="preserve">  :| :  | ::</v>
      </c>
      <c r="F15" s="88" t="str">
        <f ca="1">MID(T20,1,2)&amp;":"&amp;MID(T20,3,2)&amp;":"&amp;MID(T20,5,2)&amp;" | "&amp;MID(T20,10,2)&amp;":"&amp;MID(T20,12,2)&amp;":"&amp;MID(T20,14,2)</f>
        <v xml:space="preserve">  :| :  | ::</v>
      </c>
      <c r="G15" s="88" t="str">
        <f ca="1">MID(U20,1,2)&amp;":"&amp;MID(U20,3,2)&amp;":"&amp;MID(U20,5,2)&amp;" | "&amp;MID(U20,10,2)&amp;":"&amp;MID(U20,12,2)&amp;":"&amp;MID(U20,14,2)</f>
        <v xml:space="preserve">  :| :  | ::</v>
      </c>
      <c r="H15" s="88" t="str">
        <f ca="1">MID(V20,1,2)&amp;":"&amp;MID(V20,3,2)&amp;":"&amp;MID(V20,5,2)&amp;" | "&amp;MID(V20,10,2)&amp;":"&amp;MID(V20,12,2)&amp;":"&amp;MID(V20,14,2)</f>
        <v xml:space="preserve">  :| :  | ::</v>
      </c>
      <c r="I15" s="89" t="str">
        <f ca="1">MID(W20,1,2)&amp;":"&amp;MID(W20,3,2)&amp;":"&amp;MID(W20,5,2)</f>
        <v xml:space="preserve"> ::</v>
      </c>
      <c r="J15" s="89" t="str">
        <f ca="1">IF(Rusca("timeframe=""month1""","item sensor=""rain0""","cat=""ratemax""","unit=""mm""")&lt;&gt;"0.0",MID(X20,1,2)&amp;":"&amp;MID(X20,3,2)&amp;":"&amp;MID(X20,5,2),"")</f>
        <v xml:space="preserve"> ::</v>
      </c>
      <c r="K15" s="90"/>
      <c r="L15" s="48"/>
    </row>
    <row r="16" spans="1:41" ht="31.9" customHeight="1" x14ac:dyDescent="0.25">
      <c r="A16" s="39"/>
      <c r="B16" s="44"/>
      <c r="C16" s="65"/>
      <c r="D16" s="66" t="str">
        <f>HLOOKUP(Q10,LANG,MATCH(IDIOMA,IDIOLIST,0),0)</f>
        <v>total mín/MÀX</v>
      </c>
      <c r="E16" s="74" t="str">
        <f ca="1">Rusca("timeframe=""year1""","item sensor=""th0""","cat=""tempmin""","unit=""c""")&amp;" | "&amp;Rusca("timeframe=""year1""","item sensor=""th0""","cat=""tempmax""","unit=""c""")</f>
        <v xml:space="preserve">  |  </v>
      </c>
      <c r="F16" s="74" t="str">
        <f ca="1">Rusca("timeframe=""year1""","item sensor=""th0""","cat=""hummin""","unit=""rel""")&amp;" | "&amp;Rusca("timeframe=""year1""","item sensor=""th0""","cat=""hummax""","unit=""rel""")</f>
        <v xml:space="preserve">  |  </v>
      </c>
      <c r="G16" s="74" t="str">
        <f ca="1">Rusca("timeframe=""year1""","item sensor=""thb0""","cat=""sealevelmin""","unit=""hpa""")&amp;" | "&amp;Rusca("timeframe=""year1""","item sensor=""thb0""","cat=""sealevelmax""","unit=""hpa""")</f>
        <v xml:space="preserve">  |  </v>
      </c>
      <c r="H16" s="74" t="str">
        <f ca="1">Rusca("timeframe=""year1""","item sensor=""wind0""","cat=""speedmax""","unit=""kmh""")&amp;" km/h "&amp;Rusca("timeframe=""month1""","item sensor=""wind0""","cat=""maindir""","unit=""en""")</f>
        <v xml:space="preserve">  km/h  </v>
      </c>
      <c r="I16" s="91" t="str">
        <f ca="1">Rusca("timeframe=""year1""","item sensor=""wind0""","cat=""gustspeedmax""","unit=""kmh""")&amp;" "&amp;Rusca("timeframe=""year1""","item sensor=""wind0""","cat=""maindir""","unit=""en""")&amp;"             MAX " &amp;HLOOKUP(U11,LANG,MATCH(IDIOMA,IDIOLIST,0),0)</f>
        <v xml:space="preserve">                MAX Ratxa</v>
      </c>
      <c r="J16" s="92" t="str">
        <f ca="1">Q14&amp;" "&amp;Rusca("timeframe=""year1""","item sensor=""rain0""","cat=""ratemax""","unit=""mm""")</f>
        <v xml:space="preserve">Màx._Intens.  </v>
      </c>
      <c r="K16" s="70" t="str">
        <f ca="1">Rusca("timeframe=""year1""","item sensor=""rain0""","cat=""total""","unit=""mm""")</f>
        <v xml:space="preserve"> </v>
      </c>
      <c r="L16" s="48"/>
      <c r="P16" t="s">
        <v>25</v>
      </c>
      <c r="R16" t="s">
        <v>26</v>
      </c>
      <c r="S16" s="93" t="str">
        <f ca="1">MID(Rusca("timeframe=""day1""","item sensor=""th0""","cat=""tempmin""","unit=""time"""),1,8)&amp;" | "&amp;MID(Rusca("timeframe=""day1""","item sensor=""th0""","cat=""tempmax""","unit=""time"""),1,8)</f>
        <v xml:space="preserve">  |  </v>
      </c>
      <c r="T16" s="93" t="str">
        <f ca="1">MID(Rusca("timeframe=""day1""","item sensor=""th0""","cat=""hummin""","unit=""time"""),1,8)&amp;" | "&amp;MID(Rusca("timeframe=""day1""","item sensor=""th0""","cat=""hummax""","unit=""time"""),1,8)</f>
        <v xml:space="preserve">  |  </v>
      </c>
      <c r="U16" s="93" t="str">
        <f ca="1">MID(Rusca("timeframe=""day1""","item sensor=""thb0""","cat=""sealevelmin""","unit=""time"""),1,8)&amp;" | "&amp;MID(Rusca("timeframe=""day1""","item sensor=""thb0""","cat=""sealevelmax""","unit=""time"""),1,8)</f>
        <v xml:space="preserve">  |  </v>
      </c>
      <c r="V16" s="93" t="str">
        <f ca="1">MID(Rusca("timeframe=""day1""","item sensor=""wind0""","cat=""speedmin""","unit=""time"""),1,8)&amp;" | "&amp;MID(Rusca("timeframe=""day1""","item sensor=""wind0""","cat=""speedmax""","unit=""time"""),1,8)</f>
        <v xml:space="preserve">  |  </v>
      </c>
      <c r="W16" s="93" t="str">
        <f ca="1">MID(Rusca("timeframe=""day1""","item sensor=""wind0""","cat=""gustspeedmax""","unit=""time"""),1,8)</f>
        <v xml:space="preserve"> </v>
      </c>
      <c r="X16" s="94" t="str">
        <f ca="1">MID(Rusca("timeframe=""day1""","item sensor=""rain0""","cat=""ratemax""","unit=""time"""),1,8)</f>
        <v xml:space="preserve"> </v>
      </c>
    </row>
    <row r="17" spans="1:38" ht="31.9" customHeight="1" x14ac:dyDescent="0.25">
      <c r="A17" s="39"/>
      <c r="B17" s="44"/>
      <c r="C17" s="65" t="str">
        <f>HLOOKUP(P16,LANG,MATCH(IDIOMA,IDIOLIST,0),0)</f>
        <v>ANY</v>
      </c>
      <c r="D17" s="73" t="str">
        <f>HLOOKUP("dia",LANG,MATCH(IDIOMA,IDIOLIST,0),0)</f>
        <v>dia</v>
      </c>
      <c r="E17" s="79" t="str">
        <f ca="1">MID(S18,7,2)&amp;"-"&amp;MID(S18,5,2)&amp;"-"&amp;MID(S18,3,2)&amp;" | "&amp;MID(S18,18,2)&amp;"-"&amp;MID(S18,16,2)&amp;"-"&amp;MID(S18,14,2)</f>
        <v>- -|  | --</v>
      </c>
      <c r="F17" s="79" t="str">
        <f ca="1">MID(T18,7,2)&amp;"-"&amp;MID(T18,5,2)&amp;"-"&amp;MID(T18,3,2)&amp;" | "&amp;MID(T18,18,2)&amp;"-"&amp;MID(T18,16,2)&amp;"-"&amp;MID(T18,14,2)</f>
        <v>- -|  | --</v>
      </c>
      <c r="G17" s="79" t="str">
        <f ca="1">MID(U18,7,2)&amp;"-"&amp;MID(U18,5,2)&amp;"-"&amp;MID(U18,3,2)&amp;" | "&amp;MID(U18,18,2)&amp;"-"&amp;MID(U18,16,2)&amp;"-"&amp;MID(U18,14,2)</f>
        <v>- -|  | --</v>
      </c>
      <c r="H17" s="79" t="str">
        <f ca="1">MID(V18,7,2)&amp;"-"&amp;MID(V18,5,2)&amp;"-"&amp;MID(V18,3,2)&amp;" | "&amp;MID(V18,18,2)&amp;"-"&amp;MID(V18,16,2)&amp;"-"&amp;MID(V18,14,2)</f>
        <v>- -|  | --</v>
      </c>
      <c r="I17" s="79" t="str">
        <f ca="1">MID(W18,7,2)&amp;"-"&amp;MID(W18,5,2)&amp;"-"&amp;MID(W18,3,2)</f>
        <v>--</v>
      </c>
      <c r="J17" s="79" t="str">
        <f ca="1">IF(Rusca("timeframe=""year1""","item sensor=""rain0""","cat=""ratemax""","unit=""mm""")&lt;&gt;"0.0",MID(X18,7,2)&amp;"-"&amp;MID(X18,5,2)&amp;"-"&amp;MID(X18,3,2),"")</f>
        <v>--</v>
      </c>
      <c r="K17" s="80"/>
      <c r="L17" s="48"/>
      <c r="R17" t="s">
        <v>23</v>
      </c>
      <c r="S17" s="93" t="str">
        <f ca="1">MID(Rusca("timeframe=""month1""","item sensor=""th0""","cat=""tempmin""","unit=""time"""),1,8)&amp;" | "&amp;MID(Rusca("timeframe=""month1""","item sensor=""th0""","cat=""tempmax""","unit=""time"""),1,8)</f>
        <v xml:space="preserve">  |  </v>
      </c>
      <c r="T17" s="93" t="str">
        <f ca="1">MID(Rusca("timeframe=""month1""","item sensor=""th0""","cat=""hummin""","unit=""time"""),1,8)&amp;" | "&amp;MID(Rusca("timeframe=""month1""","item sensor=""th0""","cat=""hummax""","unit=""time"""),1,8)</f>
        <v xml:space="preserve">  |  </v>
      </c>
      <c r="U17" s="93" t="str">
        <f ca="1">MID(Rusca("timeframe=""month1""","item sensor=""thb0""","cat=""sealevelmin""","unit=""time"""),1,8)&amp;" | "&amp;MID(Rusca("timeframe=""month1""","item sensor=""thb0""","cat=""sealevelmax""","unit=""time"""),1,8)</f>
        <v xml:space="preserve">  |  </v>
      </c>
      <c r="V17" s="93" t="str">
        <f ca="1">MID(Rusca("timeframe=""month1""","item sensor=""wind0""","cat=""speedmin""","unit=""time"""),1,8)&amp;" | "&amp;MID(Rusca("timeframe=""month1""","item sensor=""wind0""","cat=""speedmax""","unit=""time"""),1,8)</f>
        <v xml:space="preserve">  |  </v>
      </c>
      <c r="W17" s="93" t="str">
        <f ca="1">MID(Rusca("timeframe=""month1""","item sensor=""wind0""","cat=""gustspeedmax""","unit=""time"""),1,8)</f>
        <v xml:space="preserve"> </v>
      </c>
      <c r="X17" s="94" t="str">
        <f ca="1">MID(Rusca("timeframe=""month1""","item sensor=""rain0""","cat=""ratemax""","unit=""time"""),1,8)</f>
        <v xml:space="preserve"> </v>
      </c>
    </row>
    <row r="18" spans="1:38" ht="31.9" customHeight="1" x14ac:dyDescent="0.2">
      <c r="A18" s="39"/>
      <c r="B18" s="44"/>
      <c r="C18" s="72"/>
      <c r="D18" s="73" t="str">
        <f>HLOOKUP("hora",LANG,MATCH(IDIOMA,IDIOLIST,0),0)</f>
        <v>hora</v>
      </c>
      <c r="E18" s="79" t="str">
        <f ca="1">MID(S21,1,2)&amp;":"&amp;MID(S21,3,2)&amp;":"&amp;MID(S21,5,2)&amp;" | "&amp;MID(S21,10,2)&amp;":"&amp;MID(S21,12,2)&amp;":"&amp;MID(S21,14,2)</f>
        <v xml:space="preserve">  :| :  | ::</v>
      </c>
      <c r="F18" s="79" t="str">
        <f ca="1">MID(T21,1,2)&amp;":"&amp;MID(T21,3,2)&amp;":"&amp;MID(T21,5,2)&amp;" | "&amp;MID(T21,10,2)&amp;":"&amp;MID(T21,12,2)&amp;":"&amp;MID(T21,14,2)</f>
        <v xml:space="preserve">  :| :  | ::</v>
      </c>
      <c r="G18" s="79" t="str">
        <f ca="1">MID(U21,1,2)&amp;":"&amp;MID(U21,3,2)&amp;":"&amp;MID(U21,5,2)&amp;" | "&amp;MID(U21,10,2)&amp;":"&amp;MID(U21,12,2)&amp;":"&amp;MID(U21,14,2)</f>
        <v xml:space="preserve">  :| :  | ::</v>
      </c>
      <c r="H18" s="79" t="str">
        <f ca="1">MID(V21,1,2)&amp;":"&amp;MID(V21,3,2)&amp;":"&amp;MID(V21,5,2)&amp;" | "&amp;MID(V21,10,2)&amp;":"&amp;MID(V21,12,2)&amp;":"&amp;MID(V21,14,2)</f>
        <v xml:space="preserve">  :| :  | ::</v>
      </c>
      <c r="I18" s="95" t="str">
        <f ca="1">MID(W21,1,2)&amp;":"&amp;MID(W21,3,2)&amp;":"&amp;MID(W21,5,2)</f>
        <v xml:space="preserve"> ::</v>
      </c>
      <c r="J18" s="95" t="str">
        <f ca="1">IF(Rusca("timeframe=""year1""","item sensor=""rain0""","cat=""ratemax""","unit=""mm""")&lt;&gt;"0.0",MID(X21,1,2)&amp;":"&amp;MID(X21,3,2)&amp;":"&amp;MID(X21,5,2),"")</f>
        <v xml:space="preserve"> ::</v>
      </c>
      <c r="K18" s="96"/>
      <c r="L18" s="48"/>
      <c r="R18" t="s">
        <v>25</v>
      </c>
      <c r="S18" s="93" t="str">
        <f ca="1">MID(Rusca("timeframe=""year1""","item sensor=""th0""","cat=""tempmin""","unit=""time"""),1,8)&amp;" | "&amp;MID(Rusca("timeframe=""year1""","item sensor=""th0""","cat=""tempmax""","unit=""time"""),1,8)</f>
        <v xml:space="preserve">  |  </v>
      </c>
      <c r="T18" s="93" t="str">
        <f ca="1">MID(Rusca("timeframe=""year1""","item sensor=""th0""","cat=""hummin""","unit=""time"""),1,8)&amp;" | "&amp;MID(Rusca("timeframe=""year1""","item sensor=""th0""","cat=""hummax""","unit=""time"""),1,8)</f>
        <v xml:space="preserve">  |  </v>
      </c>
      <c r="U18" s="93" t="str">
        <f ca="1">MID(Rusca("timeframe=""year1""","item sensor=""thb0""","cat=""sealevelmin""","unit=""time"""),1,8)&amp;" | "&amp;MID(Rusca("timeframe=""year1""","item sensor=""thb0""","cat=""sealevelmax""","unit=""time"""),1,8)</f>
        <v xml:space="preserve">  |  </v>
      </c>
      <c r="V18" s="93" t="str">
        <f ca="1">MID(Rusca("timeframe=""year1""","item sensor=""wind0""","cat=""speedmin""","unit=""time"""),1,8)&amp;" | "&amp;MID(Rusca("timeframe=""year1""","item sensor=""wind0""","cat=""speedmax""","unit=""time"""),1,8)</f>
        <v xml:space="preserve">  |  </v>
      </c>
      <c r="W18" s="93" t="str">
        <f ca="1">MID(Rusca("timeframe=""year1""","item sensor=""wind0""","cat=""gustspeedmax""","unit=""time"""),1,8)</f>
        <v xml:space="preserve"> </v>
      </c>
      <c r="X18" s="94" t="str">
        <f ca="1">MID(Rusca("timeframe=""year1""","item sensor=""rain0""","cat=""ratemax""","unit=""time"""),1,8)</f>
        <v xml:space="preserve"> </v>
      </c>
    </row>
    <row r="19" spans="1:38" ht="13.5" thickBot="1" x14ac:dyDescent="0.25">
      <c r="A19" s="39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9"/>
      <c r="R19" t="s">
        <v>26</v>
      </c>
      <c r="S19" s="93" t="str">
        <f ca="1">RIGHT(Rusca("timeframe=""day1""","item sensor=""th0""","cat=""tempmin""","unit=""time"""),6)&amp;" | "&amp;RIGHT(Rusca("timeframe=""day1""","item sensor=""th0""","cat=""tempmax""","unit=""time"""),6)</f>
        <v xml:space="preserve">  |  </v>
      </c>
      <c r="T19" s="93" t="str">
        <f ca="1">RIGHT(Rusca("timeframe=""day1""","item sensor=""th0""","cat=""hummin""","unit=""time"""),6)&amp;" | "&amp;RIGHT(Rusca("timeframe=""day1""","item sensor=""th0""","cat=""hummax""","unit=""time"""),6)</f>
        <v xml:space="preserve">  |  </v>
      </c>
      <c r="U19" s="93" t="str">
        <f ca="1">RIGHT(Rusca("timeframe=""day1""","item sensor=""thb0""","cat=""sealevelmin""","unit=""time"""),6)&amp;" | "&amp;RIGHT(Rusca("timeframe=""day1""","item sensor=""thb0""","cat=""sealevelmax""","unit=""time"""),6)</f>
        <v xml:space="preserve">  |  </v>
      </c>
      <c r="V19" s="93" t="str">
        <f ca="1">RIGHT(Rusca("timeframe=""day1""","item sensor=""wind0""","cat=""speedmin""","unit=""time"""),6)&amp;" | "&amp;RIGHT(Rusca("timeframe=""day1""","item sensor=""wind0""","cat=""speedmax""","unit=""time"""),6)</f>
        <v xml:space="preserve">  |  </v>
      </c>
      <c r="W19" s="93" t="str">
        <f ca="1">RIGHT(Rusca("timeframe=""day1""","item sensor=""wind0""","cat=""gustspeedmax""","unit=""time"""),6)</f>
        <v xml:space="preserve"> </v>
      </c>
      <c r="X19" s="94" t="str">
        <f ca="1">RIGHT(Rusca("timeframe=""day1""","item sensor=""rain0""","cat=""ratemax""","unit=""time"""),6)</f>
        <v xml:space="preserve"> </v>
      </c>
    </row>
    <row r="20" spans="1:38" x14ac:dyDescent="0.2">
      <c r="A20" s="39"/>
      <c r="R20" t="s">
        <v>23</v>
      </c>
      <c r="S20" s="93" t="str">
        <f ca="1">RIGHT(Rusca("timeframe=""month1""","item sensor=""th0""","cat=""tempmin""","unit=""time"""),6)&amp;" | "&amp;RIGHT(Rusca("timeframe=""month1""","item sensor=""th0""","cat=""tempmax""","unit=""time"""),6)</f>
        <v xml:space="preserve">  |  </v>
      </c>
      <c r="T20" s="93" t="str">
        <f ca="1">RIGHT(Rusca("timeframe=""month1""","item sensor=""th0""","cat=""hummin""","unit=""time"""),6)&amp;" | "&amp;RIGHT(Rusca("timeframe=""month1""","item sensor=""th0""","cat=""hummax""","unit=""time"""),6)</f>
        <v xml:space="preserve">  |  </v>
      </c>
      <c r="U20" s="93" t="str">
        <f ca="1">RIGHT(Rusca("timeframe=""month1""","item sensor=""thb0""","cat=""sealevelmin""","unit=""time"""),6)&amp;" | "&amp;RIGHT(Rusca("timeframe=""month1""","item sensor=""thb0""","cat=""sealevelmax""","unit=""time"""),6)</f>
        <v xml:space="preserve">  |  </v>
      </c>
      <c r="V20" s="93" t="str">
        <f ca="1">RIGHT(Rusca("timeframe=""month1""","item sensor=""wind0""","cat=""speedmin""","unit=""time"""),6)&amp;" | "&amp;RIGHT(Rusca("timeframe=""month1""","item sensor=""wind0""","cat=""speedmax""","unit=""time"""),6)</f>
        <v xml:space="preserve">  |  </v>
      </c>
      <c r="W20" s="93" t="str">
        <f ca="1">RIGHT(Rusca("timeframe=""month1""","item sensor=""wind0""","cat=""gustspeedmax""","unit=""time"""),6)</f>
        <v xml:space="preserve"> </v>
      </c>
      <c r="X20" s="94" t="str">
        <f ca="1">RIGHT(Rusca("timeframe=""month1""","item sensor=""rain0""","cat=""ratemax""","unit=""time"""),6)</f>
        <v xml:space="preserve"> </v>
      </c>
    </row>
    <row r="21" spans="1:38" ht="48" customHeight="1" x14ac:dyDescent="0.2">
      <c r="A21" s="39"/>
      <c r="E21" s="16"/>
      <c r="R21" t="s">
        <v>25</v>
      </c>
      <c r="S21" s="93" t="str">
        <f ca="1">RIGHT(Rusca("timeframe=""year1""","item sensor=""th0""","cat=""tempmin""","unit=""time"""),6)&amp;" | "&amp;RIGHT(Rusca("timeframe=""year1""","item sensor=""th0""","cat=""tempmax""","unit=""time"""),6)</f>
        <v xml:space="preserve">  |  </v>
      </c>
      <c r="T21" s="93" t="str">
        <f ca="1">RIGHT(Rusca("timeframe=""year1""","item sensor=""th0""","cat=""hummin""","unit=""time"""),6)&amp;" | "&amp;RIGHT(Rusca("timeframe=""year1""","item sensor=""th0""","cat=""hummax""","unit=""time"""),6)</f>
        <v xml:space="preserve">  |  </v>
      </c>
      <c r="U21" s="93" t="str">
        <f ca="1">RIGHT(Rusca("timeframe=""year1""","item sensor=""thb0""","cat=""sealevelmin""","unit=""time"""),6)&amp;" | "&amp;RIGHT(Rusca("timeframe=""year1""","item sensor=""thb0""","cat=""sealevelmax""","unit=""time"""),6)</f>
        <v xml:space="preserve">  |  </v>
      </c>
      <c r="V21" s="93" t="str">
        <f ca="1">RIGHT(Rusca("timeframe=""year1""","item sensor=""wind0""","cat=""speedmin""","unit=""time"""),6)&amp;" | "&amp;RIGHT(Rusca("timeframe=""year1""","item sensor=""wind0""","cat=""speedmax""","unit=""time"""),6)</f>
        <v xml:space="preserve">  |  </v>
      </c>
      <c r="W21" s="93" t="str">
        <f ca="1">RIGHT(Rusca("timeframe=""year1""","item sensor=""wind0""","cat=""gustspeedmax""","unit=""time"""),6)</f>
        <v xml:space="preserve"> </v>
      </c>
      <c r="X21" s="94" t="str">
        <f ca="1">RIGHT(Rusca("timeframe=""year1""","item sensor=""rain0""","cat=""ratemax""","unit=""time"""),6)</f>
        <v xml:space="preserve"> </v>
      </c>
    </row>
    <row r="22" spans="1:38" ht="25.5" x14ac:dyDescent="0.35">
      <c r="A22" s="39"/>
      <c r="E22" s="103" t="s">
        <v>61</v>
      </c>
      <c r="F22" s="104"/>
      <c r="G22" s="104"/>
      <c r="H22" s="104"/>
      <c r="I22" s="104"/>
      <c r="J22" s="104"/>
      <c r="K22" s="104"/>
    </row>
    <row r="23" spans="1:38" ht="25.5" x14ac:dyDescent="0.35">
      <c r="A23" s="39"/>
      <c r="E23" s="103" t="s">
        <v>62</v>
      </c>
      <c r="F23" s="104"/>
      <c r="G23" s="104"/>
      <c r="H23" s="104"/>
      <c r="I23" s="104"/>
      <c r="J23" s="104"/>
      <c r="K23" s="104"/>
    </row>
    <row r="24" spans="1:38" ht="25.5" x14ac:dyDescent="0.35">
      <c r="A24" s="39"/>
      <c r="E24" s="103" t="s">
        <v>63</v>
      </c>
      <c r="F24" s="104"/>
      <c r="G24" s="104"/>
      <c r="H24" s="104"/>
      <c r="I24" s="104"/>
      <c r="J24" s="104"/>
      <c r="K24" s="104"/>
    </row>
    <row r="25" spans="1:38" x14ac:dyDescent="0.2">
      <c r="A25" s="39"/>
      <c r="E25" s="100"/>
      <c r="F25" s="100"/>
      <c r="G25" s="100"/>
      <c r="H25" s="100"/>
      <c r="I25" s="100"/>
      <c r="J25" s="100"/>
      <c r="K25" s="100"/>
    </row>
    <row r="26" spans="1:38" x14ac:dyDescent="0.2">
      <c r="A26" s="39"/>
      <c r="R26" t="s">
        <v>67</v>
      </c>
      <c r="S26" s="100" t="s">
        <v>14</v>
      </c>
      <c r="T26" s="100" t="s">
        <v>15</v>
      </c>
      <c r="U26" s="100" t="s">
        <v>16</v>
      </c>
      <c r="V26" s="71" t="s">
        <v>17</v>
      </c>
      <c r="W26" s="71" t="s">
        <v>18</v>
      </c>
      <c r="X26" s="77" t="s">
        <v>27</v>
      </c>
      <c r="Y26" s="77" t="s">
        <v>20</v>
      </c>
      <c r="Z26" s="77" t="s">
        <v>21</v>
      </c>
      <c r="AA26" s="77"/>
      <c r="AB26" s="77" t="s">
        <v>12</v>
      </c>
      <c r="AC26" s="77" t="s">
        <v>23</v>
      </c>
      <c r="AD26" s="77" t="s">
        <v>25</v>
      </c>
      <c r="AE26" s="77" t="s">
        <v>19</v>
      </c>
      <c r="AF26" s="101" t="s">
        <v>1427</v>
      </c>
      <c r="AG26" s="77" t="s">
        <v>28</v>
      </c>
      <c r="AH26" s="101" t="s">
        <v>13</v>
      </c>
      <c r="AI26" s="77" t="s">
        <v>22</v>
      </c>
      <c r="AJ26" t="s">
        <v>11</v>
      </c>
      <c r="AK26" t="s">
        <v>24</v>
      </c>
      <c r="AL26" s="51" t="s">
        <v>10</v>
      </c>
    </row>
    <row r="27" spans="1:38" x14ac:dyDescent="0.2">
      <c r="A27" s="39"/>
      <c r="R27" t="s">
        <v>68</v>
      </c>
      <c r="S27" s="100" t="s">
        <v>14</v>
      </c>
      <c r="T27" s="100" t="s">
        <v>29</v>
      </c>
      <c r="U27" s="100" t="s">
        <v>30</v>
      </c>
      <c r="V27" s="100" t="s">
        <v>31</v>
      </c>
      <c r="W27" s="71" t="s">
        <v>32</v>
      </c>
      <c r="X27" s="77" t="s">
        <v>33</v>
      </c>
      <c r="Y27" s="77" t="s">
        <v>20</v>
      </c>
      <c r="Z27" s="77" t="s">
        <v>34</v>
      </c>
      <c r="AA27" s="77"/>
      <c r="AB27" s="77" t="s">
        <v>35</v>
      </c>
      <c r="AC27" s="77" t="s">
        <v>23</v>
      </c>
      <c r="AD27" s="77" t="s">
        <v>36</v>
      </c>
      <c r="AE27" s="77" t="s">
        <v>37</v>
      </c>
      <c r="AF27" s="101" t="s">
        <v>1428</v>
      </c>
      <c r="AG27" s="77" t="s">
        <v>28</v>
      </c>
      <c r="AH27" s="101" t="s">
        <v>38</v>
      </c>
      <c r="AI27" s="77" t="s">
        <v>39</v>
      </c>
      <c r="AJ27" t="s">
        <v>40</v>
      </c>
      <c r="AK27" t="s">
        <v>41</v>
      </c>
      <c r="AL27" s="101" t="s">
        <v>10</v>
      </c>
    </row>
    <row r="28" spans="1:38" x14ac:dyDescent="0.2">
      <c r="A28" s="39"/>
      <c r="R28" t="s">
        <v>69</v>
      </c>
      <c r="S28" s="100" t="s">
        <v>14</v>
      </c>
      <c r="T28" s="100" t="s">
        <v>42</v>
      </c>
      <c r="U28" s="100" t="s">
        <v>43</v>
      </c>
      <c r="V28" s="100" t="s">
        <v>44</v>
      </c>
      <c r="W28" s="71" t="s">
        <v>45</v>
      </c>
      <c r="X28" s="77" t="s">
        <v>46</v>
      </c>
      <c r="Y28" s="77" t="s">
        <v>47</v>
      </c>
      <c r="Z28" s="77" t="s">
        <v>48</v>
      </c>
      <c r="AA28" s="77"/>
      <c r="AB28" s="77" t="s">
        <v>49</v>
      </c>
      <c r="AC28" s="77" t="s">
        <v>50</v>
      </c>
      <c r="AD28" s="77" t="s">
        <v>51</v>
      </c>
      <c r="AE28" s="77" t="s">
        <v>52</v>
      </c>
      <c r="AF28" s="101" t="s">
        <v>1429</v>
      </c>
      <c r="AG28" s="77" t="s">
        <v>53</v>
      </c>
      <c r="AH28" s="101" t="s">
        <v>54</v>
      </c>
      <c r="AI28" s="77" t="s">
        <v>55</v>
      </c>
      <c r="AJ28" s="77" t="s">
        <v>56</v>
      </c>
      <c r="AK28" s="102" t="s">
        <v>57</v>
      </c>
      <c r="AL28" s="51" t="s">
        <v>58</v>
      </c>
    </row>
    <row r="29" spans="1:38" x14ac:dyDescent="0.2">
      <c r="A29" s="39"/>
    </row>
    <row r="30" spans="1:38" x14ac:dyDescent="0.2">
      <c r="A30" s="39"/>
    </row>
    <row r="31" spans="1:38" x14ac:dyDescent="0.2">
      <c r="A31" s="39"/>
    </row>
    <row r="32" spans="1:38" x14ac:dyDescent="0.2">
      <c r="A32" s="39"/>
    </row>
    <row r="33" spans="1:1" x14ac:dyDescent="0.2">
      <c r="A33" s="39"/>
    </row>
    <row r="34" spans="1:1" x14ac:dyDescent="0.2">
      <c r="A34" s="39"/>
    </row>
    <row r="35" spans="1:1" x14ac:dyDescent="0.2">
      <c r="A35" s="39"/>
    </row>
    <row r="36" spans="1:1" x14ac:dyDescent="0.2">
      <c r="A36" s="39"/>
    </row>
    <row r="37" spans="1:1" x14ac:dyDescent="0.2">
      <c r="A37" s="39"/>
    </row>
    <row r="38" spans="1:1" x14ac:dyDescent="0.2">
      <c r="A38" s="39"/>
    </row>
    <row r="39" spans="1:1" x14ac:dyDescent="0.2">
      <c r="A39" s="39"/>
    </row>
    <row r="40" spans="1:1" x14ac:dyDescent="0.2">
      <c r="A40" s="39"/>
    </row>
    <row r="41" spans="1:1" x14ac:dyDescent="0.2">
      <c r="A41" s="39"/>
    </row>
    <row r="42" spans="1:1" x14ac:dyDescent="0.2">
      <c r="A42" s="39"/>
    </row>
    <row r="43" spans="1:1" x14ac:dyDescent="0.2">
      <c r="A43" s="39"/>
    </row>
    <row r="44" spans="1:1" x14ac:dyDescent="0.2">
      <c r="A44" s="39"/>
    </row>
    <row r="45" spans="1:1" x14ac:dyDescent="0.2">
      <c r="A45" s="39"/>
    </row>
    <row r="46" spans="1:1" x14ac:dyDescent="0.2">
      <c r="A46" s="39"/>
    </row>
    <row r="47" spans="1:1" x14ac:dyDescent="0.2">
      <c r="A47" s="39"/>
    </row>
    <row r="48" spans="1:1" x14ac:dyDescent="0.2">
      <c r="A48" s="39"/>
    </row>
    <row r="49" spans="1:1" x14ac:dyDescent="0.2">
      <c r="A49" s="39"/>
    </row>
    <row r="50" spans="1:1" x14ac:dyDescent="0.2">
      <c r="A50" s="39"/>
    </row>
    <row r="51" spans="1:1" x14ac:dyDescent="0.2">
      <c r="A51" s="39"/>
    </row>
    <row r="52" spans="1:1" x14ac:dyDescent="0.2">
      <c r="A52" s="39"/>
    </row>
    <row r="53" spans="1:1" x14ac:dyDescent="0.2">
      <c r="A53" s="39"/>
    </row>
    <row r="54" spans="1:1" x14ac:dyDescent="0.2">
      <c r="A54" s="39"/>
    </row>
    <row r="55" spans="1:1" x14ac:dyDescent="0.2">
      <c r="A55" s="39"/>
    </row>
    <row r="56" spans="1:1" x14ac:dyDescent="0.2">
      <c r="A56" s="39"/>
    </row>
    <row r="57" spans="1:1" x14ac:dyDescent="0.2">
      <c r="A57" s="39"/>
    </row>
    <row r="58" spans="1:1" x14ac:dyDescent="0.2">
      <c r="A58" s="39"/>
    </row>
    <row r="59" spans="1:1" x14ac:dyDescent="0.2">
      <c r="A59" s="39"/>
    </row>
    <row r="60" spans="1:1" x14ac:dyDescent="0.2">
      <c r="A60" s="39" t="s">
        <v>145</v>
      </c>
    </row>
    <row r="61" spans="1:1" x14ac:dyDescent="0.2">
      <c r="A61" s="39" t="s">
        <v>146</v>
      </c>
    </row>
    <row r="62" spans="1:1" x14ac:dyDescent="0.2">
      <c r="A62" s="39" t="s">
        <v>147</v>
      </c>
    </row>
    <row r="63" spans="1:1" x14ac:dyDescent="0.2">
      <c r="A63" s="39" t="s">
        <v>148</v>
      </c>
    </row>
    <row r="64" spans="1:1" x14ac:dyDescent="0.2">
      <c r="A64" s="39" t="s">
        <v>149</v>
      </c>
    </row>
    <row r="65" spans="1:1" x14ac:dyDescent="0.2">
      <c r="A65" s="39" t="s">
        <v>150</v>
      </c>
    </row>
    <row r="66" spans="1:1" x14ac:dyDescent="0.2">
      <c r="A66" s="39" t="s">
        <v>151</v>
      </c>
    </row>
    <row r="67" spans="1:1" x14ac:dyDescent="0.2">
      <c r="A67" s="39" t="s">
        <v>152</v>
      </c>
    </row>
    <row r="68" spans="1:1" x14ac:dyDescent="0.2">
      <c r="A68" s="39" t="s">
        <v>153</v>
      </c>
    </row>
    <row r="69" spans="1:1" x14ac:dyDescent="0.2">
      <c r="A69" s="39" t="s">
        <v>154</v>
      </c>
    </row>
    <row r="70" spans="1:1" x14ac:dyDescent="0.2">
      <c r="A70" s="39" t="s">
        <v>155</v>
      </c>
    </row>
    <row r="71" spans="1:1" x14ac:dyDescent="0.2">
      <c r="A71" s="39" t="s">
        <v>156</v>
      </c>
    </row>
    <row r="72" spans="1:1" x14ac:dyDescent="0.2">
      <c r="A72" s="39" t="s">
        <v>157</v>
      </c>
    </row>
    <row r="73" spans="1:1" x14ac:dyDescent="0.2">
      <c r="A73" s="39" t="s">
        <v>158</v>
      </c>
    </row>
    <row r="74" spans="1:1" x14ac:dyDescent="0.2">
      <c r="A74" s="39" t="s">
        <v>159</v>
      </c>
    </row>
    <row r="75" spans="1:1" x14ac:dyDescent="0.2">
      <c r="A75" s="39" t="s">
        <v>160</v>
      </c>
    </row>
    <row r="76" spans="1:1" x14ac:dyDescent="0.2">
      <c r="A76" s="39" t="s">
        <v>161</v>
      </c>
    </row>
    <row r="77" spans="1:1" x14ac:dyDescent="0.2">
      <c r="A77" s="39" t="s">
        <v>162</v>
      </c>
    </row>
    <row r="78" spans="1:1" x14ac:dyDescent="0.2">
      <c r="A78" s="39" t="s">
        <v>163</v>
      </c>
    </row>
    <row r="79" spans="1:1" x14ac:dyDescent="0.2">
      <c r="A79" s="39" t="s">
        <v>164</v>
      </c>
    </row>
    <row r="80" spans="1:1" x14ac:dyDescent="0.2">
      <c r="A80" s="39" t="s">
        <v>165</v>
      </c>
    </row>
    <row r="81" spans="1:1" x14ac:dyDescent="0.2">
      <c r="A81" s="39" t="s">
        <v>166</v>
      </c>
    </row>
    <row r="82" spans="1:1" x14ac:dyDescent="0.2">
      <c r="A82" s="39" t="s">
        <v>167</v>
      </c>
    </row>
    <row r="83" spans="1:1" x14ac:dyDescent="0.2">
      <c r="A83" s="39" t="s">
        <v>168</v>
      </c>
    </row>
    <row r="84" spans="1:1" x14ac:dyDescent="0.2">
      <c r="A84" s="39" t="s">
        <v>169</v>
      </c>
    </row>
    <row r="85" spans="1:1" x14ac:dyDescent="0.2">
      <c r="A85" s="39" t="s">
        <v>2015</v>
      </c>
    </row>
    <row r="86" spans="1:1" x14ac:dyDescent="0.2">
      <c r="A86" s="39" t="s">
        <v>2016</v>
      </c>
    </row>
    <row r="87" spans="1:1" x14ac:dyDescent="0.2">
      <c r="A87" s="39" t="s">
        <v>170</v>
      </c>
    </row>
    <row r="88" spans="1:1" x14ac:dyDescent="0.2">
      <c r="A88" s="39" t="s">
        <v>2017</v>
      </c>
    </row>
    <row r="89" spans="1:1" x14ac:dyDescent="0.2">
      <c r="A89" s="39" t="s">
        <v>171</v>
      </c>
    </row>
    <row r="90" spans="1:1" x14ac:dyDescent="0.2">
      <c r="A90" s="39" t="s">
        <v>172</v>
      </c>
    </row>
    <row r="91" spans="1:1" x14ac:dyDescent="0.2">
      <c r="A91" s="39" t="s">
        <v>173</v>
      </c>
    </row>
    <row r="92" spans="1:1" x14ac:dyDescent="0.2">
      <c r="A92" s="39" t="s">
        <v>174</v>
      </c>
    </row>
    <row r="93" spans="1:1" x14ac:dyDescent="0.2">
      <c r="A93" s="39" t="s">
        <v>1430</v>
      </c>
    </row>
    <row r="94" spans="1:1" x14ac:dyDescent="0.2">
      <c r="A94" s="39" t="s">
        <v>2018</v>
      </c>
    </row>
    <row r="95" spans="1:1" x14ac:dyDescent="0.2">
      <c r="A95" s="39" t="s">
        <v>1431</v>
      </c>
    </row>
    <row r="96" spans="1:1" x14ac:dyDescent="0.2">
      <c r="A96" s="39" t="s">
        <v>2019</v>
      </c>
    </row>
    <row r="97" spans="1:1" x14ac:dyDescent="0.2">
      <c r="A97" s="39" t="s">
        <v>2020</v>
      </c>
    </row>
    <row r="98" spans="1:1" x14ac:dyDescent="0.2">
      <c r="A98" s="39" t="s">
        <v>175</v>
      </c>
    </row>
    <row r="99" spans="1:1" x14ac:dyDescent="0.2">
      <c r="A99" s="39" t="s">
        <v>2021</v>
      </c>
    </row>
    <row r="100" spans="1:1" x14ac:dyDescent="0.2">
      <c r="A100" s="39" t="s">
        <v>176</v>
      </c>
    </row>
    <row r="101" spans="1:1" x14ac:dyDescent="0.2">
      <c r="A101" s="39" t="s">
        <v>177</v>
      </c>
    </row>
    <row r="102" spans="1:1" x14ac:dyDescent="0.2">
      <c r="A102" s="39" t="s">
        <v>178</v>
      </c>
    </row>
    <row r="103" spans="1:1" x14ac:dyDescent="0.2">
      <c r="A103" s="39" t="s">
        <v>179</v>
      </c>
    </row>
    <row r="104" spans="1:1" x14ac:dyDescent="0.2">
      <c r="A104" s="39" t="s">
        <v>1432</v>
      </c>
    </row>
    <row r="105" spans="1:1" x14ac:dyDescent="0.2">
      <c r="A105" s="39" t="s">
        <v>2022</v>
      </c>
    </row>
    <row r="106" spans="1:1" x14ac:dyDescent="0.2">
      <c r="A106" s="39" t="s">
        <v>1433</v>
      </c>
    </row>
    <row r="107" spans="1:1" x14ac:dyDescent="0.2">
      <c r="A107" s="39" t="s">
        <v>1264</v>
      </c>
    </row>
    <row r="108" spans="1:1" x14ac:dyDescent="0.2">
      <c r="A108" s="39" t="s">
        <v>1265</v>
      </c>
    </row>
    <row r="109" spans="1:1" x14ac:dyDescent="0.2">
      <c r="A109" s="39" t="s">
        <v>180</v>
      </c>
    </row>
    <row r="110" spans="1:1" x14ac:dyDescent="0.2">
      <c r="A110" s="39" t="s">
        <v>181</v>
      </c>
    </row>
    <row r="111" spans="1:1" x14ac:dyDescent="0.2">
      <c r="A111" s="39" t="s">
        <v>182</v>
      </c>
    </row>
    <row r="112" spans="1:1" x14ac:dyDescent="0.2">
      <c r="A112" s="39" t="s">
        <v>183</v>
      </c>
    </row>
    <row r="113" spans="1:1" x14ac:dyDescent="0.2">
      <c r="A113" s="39" t="s">
        <v>183</v>
      </c>
    </row>
    <row r="114" spans="1:1" x14ac:dyDescent="0.2">
      <c r="A114" s="39" t="s">
        <v>184</v>
      </c>
    </row>
    <row r="115" spans="1:1" x14ac:dyDescent="0.2">
      <c r="A115" s="39" t="s">
        <v>185</v>
      </c>
    </row>
    <row r="116" spans="1:1" x14ac:dyDescent="0.2">
      <c r="A116" s="39" t="s">
        <v>186</v>
      </c>
    </row>
    <row r="117" spans="1:1" x14ac:dyDescent="0.2">
      <c r="A117" s="39" t="s">
        <v>187</v>
      </c>
    </row>
    <row r="118" spans="1:1" x14ac:dyDescent="0.2">
      <c r="A118" s="39" t="s">
        <v>188</v>
      </c>
    </row>
    <row r="119" spans="1:1" x14ac:dyDescent="0.2">
      <c r="A119" s="39" t="s">
        <v>189</v>
      </c>
    </row>
    <row r="120" spans="1:1" x14ac:dyDescent="0.2">
      <c r="A120" s="39" t="s">
        <v>190</v>
      </c>
    </row>
    <row r="121" spans="1:1" x14ac:dyDescent="0.2">
      <c r="A121" s="39" t="s">
        <v>191</v>
      </c>
    </row>
    <row r="122" spans="1:1" x14ac:dyDescent="0.2">
      <c r="A122" s="39" t="s">
        <v>192</v>
      </c>
    </row>
    <row r="123" spans="1:1" x14ac:dyDescent="0.2">
      <c r="A123" s="39" t="s">
        <v>193</v>
      </c>
    </row>
    <row r="124" spans="1:1" x14ac:dyDescent="0.2">
      <c r="A124" s="39" t="s">
        <v>194</v>
      </c>
    </row>
    <row r="125" spans="1:1" x14ac:dyDescent="0.2">
      <c r="A125" s="39" t="s">
        <v>195</v>
      </c>
    </row>
    <row r="126" spans="1:1" x14ac:dyDescent="0.2">
      <c r="A126" s="39" t="s">
        <v>196</v>
      </c>
    </row>
    <row r="127" spans="1:1" x14ac:dyDescent="0.2">
      <c r="A127" s="39" t="s">
        <v>197</v>
      </c>
    </row>
    <row r="128" spans="1:1" x14ac:dyDescent="0.2">
      <c r="A128" s="39" t="s">
        <v>198</v>
      </c>
    </row>
    <row r="129" spans="1:1" x14ac:dyDescent="0.2">
      <c r="A129" s="39" t="s">
        <v>199</v>
      </c>
    </row>
    <row r="130" spans="1:1" x14ac:dyDescent="0.2">
      <c r="A130" s="39" t="s">
        <v>200</v>
      </c>
    </row>
    <row r="131" spans="1:1" x14ac:dyDescent="0.2">
      <c r="A131" s="39" t="s">
        <v>201</v>
      </c>
    </row>
    <row r="132" spans="1:1" x14ac:dyDescent="0.2">
      <c r="A132" s="39" t="s">
        <v>202</v>
      </c>
    </row>
    <row r="133" spans="1:1" x14ac:dyDescent="0.2">
      <c r="A133" s="39" t="s">
        <v>203</v>
      </c>
    </row>
    <row r="134" spans="1:1" x14ac:dyDescent="0.2">
      <c r="A134" s="39" t="s">
        <v>204</v>
      </c>
    </row>
    <row r="135" spans="1:1" x14ac:dyDescent="0.2">
      <c r="A135" s="39" t="s">
        <v>205</v>
      </c>
    </row>
    <row r="136" spans="1:1" x14ac:dyDescent="0.2">
      <c r="A136" s="39" t="s">
        <v>206</v>
      </c>
    </row>
    <row r="137" spans="1:1" x14ac:dyDescent="0.2">
      <c r="A137" s="39" t="s">
        <v>207</v>
      </c>
    </row>
    <row r="138" spans="1:1" x14ac:dyDescent="0.2">
      <c r="A138" s="39" t="s">
        <v>208</v>
      </c>
    </row>
    <row r="139" spans="1:1" x14ac:dyDescent="0.2">
      <c r="A139" s="39" t="s">
        <v>209</v>
      </c>
    </row>
    <row r="140" spans="1:1" x14ac:dyDescent="0.2">
      <c r="A140" s="39" t="s">
        <v>210</v>
      </c>
    </row>
    <row r="141" spans="1:1" x14ac:dyDescent="0.2">
      <c r="A141" s="39" t="s">
        <v>211</v>
      </c>
    </row>
    <row r="142" spans="1:1" x14ac:dyDescent="0.2">
      <c r="A142" s="39" t="s">
        <v>212</v>
      </c>
    </row>
    <row r="143" spans="1:1" x14ac:dyDescent="0.2">
      <c r="A143" s="39" t="s">
        <v>213</v>
      </c>
    </row>
    <row r="144" spans="1:1" x14ac:dyDescent="0.2">
      <c r="A144" s="39" t="s">
        <v>214</v>
      </c>
    </row>
    <row r="145" spans="1:1" x14ac:dyDescent="0.2">
      <c r="A145" s="39" t="s">
        <v>215</v>
      </c>
    </row>
    <row r="146" spans="1:1" x14ac:dyDescent="0.2">
      <c r="A146" s="39" t="s">
        <v>216</v>
      </c>
    </row>
    <row r="147" spans="1:1" x14ac:dyDescent="0.2">
      <c r="A147" s="39" t="s">
        <v>217</v>
      </c>
    </row>
    <row r="148" spans="1:1" x14ac:dyDescent="0.2">
      <c r="A148" s="39" t="s">
        <v>2023</v>
      </c>
    </row>
    <row r="149" spans="1:1" x14ac:dyDescent="0.2">
      <c r="A149" s="39" t="s">
        <v>2024</v>
      </c>
    </row>
    <row r="150" spans="1:1" x14ac:dyDescent="0.2">
      <c r="A150" s="39" t="s">
        <v>1434</v>
      </c>
    </row>
    <row r="151" spans="1:1" x14ac:dyDescent="0.2">
      <c r="A151" s="39" t="s">
        <v>2025</v>
      </c>
    </row>
    <row r="152" spans="1:1" x14ac:dyDescent="0.2">
      <c r="A152" s="39" t="s">
        <v>2026</v>
      </c>
    </row>
    <row r="153" spans="1:1" x14ac:dyDescent="0.2">
      <c r="A153" s="39" t="s">
        <v>2027</v>
      </c>
    </row>
    <row r="154" spans="1:1" x14ac:dyDescent="0.2">
      <c r="A154" s="39" t="s">
        <v>2028</v>
      </c>
    </row>
    <row r="155" spans="1:1" x14ac:dyDescent="0.2">
      <c r="A155" s="39" t="s">
        <v>2029</v>
      </c>
    </row>
    <row r="156" spans="1:1" x14ac:dyDescent="0.2">
      <c r="A156" s="39" t="s">
        <v>2030</v>
      </c>
    </row>
    <row r="157" spans="1:1" x14ac:dyDescent="0.2">
      <c r="A157" s="39" t="s">
        <v>2031</v>
      </c>
    </row>
    <row r="158" spans="1:1" x14ac:dyDescent="0.2">
      <c r="A158" s="39" t="s">
        <v>1437</v>
      </c>
    </row>
    <row r="159" spans="1:1" x14ac:dyDescent="0.2">
      <c r="A159" s="39" t="s">
        <v>1438</v>
      </c>
    </row>
    <row r="160" spans="1:1" x14ac:dyDescent="0.2">
      <c r="A160" s="39" t="s">
        <v>2032</v>
      </c>
    </row>
    <row r="161" spans="1:1" x14ac:dyDescent="0.2">
      <c r="A161" s="39" t="s">
        <v>2033</v>
      </c>
    </row>
    <row r="162" spans="1:1" x14ac:dyDescent="0.2">
      <c r="A162" s="39" t="s">
        <v>2034</v>
      </c>
    </row>
    <row r="163" spans="1:1" x14ac:dyDescent="0.2">
      <c r="A163" s="39" t="s">
        <v>2035</v>
      </c>
    </row>
    <row r="164" spans="1:1" x14ac:dyDescent="0.2">
      <c r="A164" s="39" t="s">
        <v>218</v>
      </c>
    </row>
    <row r="165" spans="1:1" x14ac:dyDescent="0.2">
      <c r="A165" s="39" t="s">
        <v>219</v>
      </c>
    </row>
    <row r="166" spans="1:1" x14ac:dyDescent="0.2">
      <c r="A166" s="39" t="s">
        <v>220</v>
      </c>
    </row>
    <row r="167" spans="1:1" x14ac:dyDescent="0.2">
      <c r="A167" s="39" t="s">
        <v>221</v>
      </c>
    </row>
    <row r="168" spans="1:1" x14ac:dyDescent="0.2">
      <c r="A168" s="39" t="s">
        <v>222</v>
      </c>
    </row>
    <row r="169" spans="1:1" x14ac:dyDescent="0.2">
      <c r="A169" s="39" t="s">
        <v>223</v>
      </c>
    </row>
    <row r="170" spans="1:1" x14ac:dyDescent="0.2">
      <c r="A170" s="39" t="s">
        <v>1270</v>
      </c>
    </row>
    <row r="171" spans="1:1" x14ac:dyDescent="0.2">
      <c r="A171" s="39" t="s">
        <v>1271</v>
      </c>
    </row>
    <row r="172" spans="1:1" x14ac:dyDescent="0.2">
      <c r="A172" s="39" t="s">
        <v>1272</v>
      </c>
    </row>
    <row r="173" spans="1:1" x14ac:dyDescent="0.2">
      <c r="A173" s="39" t="s">
        <v>1273</v>
      </c>
    </row>
    <row r="174" spans="1:1" x14ac:dyDescent="0.2">
      <c r="A174" s="39" t="s">
        <v>1274</v>
      </c>
    </row>
    <row r="175" spans="1:1" x14ac:dyDescent="0.2">
      <c r="A175" s="39" t="s">
        <v>225</v>
      </c>
    </row>
    <row r="176" spans="1:1" x14ac:dyDescent="0.2">
      <c r="A176" s="39" t="s">
        <v>2036</v>
      </c>
    </row>
    <row r="177" spans="1:1" x14ac:dyDescent="0.2">
      <c r="A177" s="39" t="s">
        <v>2037</v>
      </c>
    </row>
    <row r="178" spans="1:1" x14ac:dyDescent="0.2">
      <c r="A178" s="39" t="s">
        <v>226</v>
      </c>
    </row>
    <row r="179" spans="1:1" x14ac:dyDescent="0.2">
      <c r="A179" s="39" t="s">
        <v>227</v>
      </c>
    </row>
    <row r="180" spans="1:1" x14ac:dyDescent="0.2">
      <c r="A180" s="39" t="s">
        <v>228</v>
      </c>
    </row>
    <row r="181" spans="1:1" x14ac:dyDescent="0.2">
      <c r="A181" s="39" t="s">
        <v>229</v>
      </c>
    </row>
    <row r="182" spans="1:1" x14ac:dyDescent="0.2">
      <c r="A182" s="39" t="s">
        <v>230</v>
      </c>
    </row>
    <row r="183" spans="1:1" x14ac:dyDescent="0.2">
      <c r="A183" s="39" t="s">
        <v>231</v>
      </c>
    </row>
    <row r="184" spans="1:1" x14ac:dyDescent="0.2">
      <c r="A184" s="39" t="s">
        <v>1275</v>
      </c>
    </row>
    <row r="185" spans="1:1" x14ac:dyDescent="0.2">
      <c r="A185" s="39" t="s">
        <v>1276</v>
      </c>
    </row>
    <row r="186" spans="1:1" x14ac:dyDescent="0.2">
      <c r="A186" s="39" t="s">
        <v>1439</v>
      </c>
    </row>
    <row r="187" spans="1:1" x14ac:dyDescent="0.2">
      <c r="A187" s="39" t="s">
        <v>1440</v>
      </c>
    </row>
    <row r="188" spans="1:1" x14ac:dyDescent="0.2">
      <c r="A188" s="39" t="s">
        <v>1291</v>
      </c>
    </row>
    <row r="189" spans="1:1" x14ac:dyDescent="0.2">
      <c r="A189" s="39" t="s">
        <v>1292</v>
      </c>
    </row>
    <row r="190" spans="1:1" x14ac:dyDescent="0.2">
      <c r="A190" s="39" t="s">
        <v>1277</v>
      </c>
    </row>
    <row r="191" spans="1:1" x14ac:dyDescent="0.2">
      <c r="A191" s="39" t="s">
        <v>1278</v>
      </c>
    </row>
    <row r="192" spans="1:1" x14ac:dyDescent="0.2">
      <c r="A192" s="39" t="s">
        <v>1441</v>
      </c>
    </row>
    <row r="193" spans="1:1" x14ac:dyDescent="0.2">
      <c r="A193" s="39" t="s">
        <v>1442</v>
      </c>
    </row>
    <row r="194" spans="1:1" x14ac:dyDescent="0.2">
      <c r="A194" s="39" t="s">
        <v>1443</v>
      </c>
    </row>
    <row r="195" spans="1:1" x14ac:dyDescent="0.2">
      <c r="A195" s="39" t="s">
        <v>1444</v>
      </c>
    </row>
    <row r="196" spans="1:1" x14ac:dyDescent="0.2">
      <c r="A196" s="39" t="s">
        <v>841</v>
      </c>
    </row>
    <row r="197" spans="1:1" x14ac:dyDescent="0.2">
      <c r="A197" s="39" t="s">
        <v>232</v>
      </c>
    </row>
    <row r="198" spans="1:1" x14ac:dyDescent="0.2">
      <c r="A198" s="39" t="s">
        <v>842</v>
      </c>
    </row>
    <row r="199" spans="1:1" x14ac:dyDescent="0.2">
      <c r="A199" s="39" t="s">
        <v>843</v>
      </c>
    </row>
    <row r="200" spans="1:1" x14ac:dyDescent="0.2">
      <c r="A200" s="39" t="s">
        <v>1446</v>
      </c>
    </row>
    <row r="201" spans="1:1" x14ac:dyDescent="0.2">
      <c r="A201" s="39" t="s">
        <v>234</v>
      </c>
    </row>
    <row r="202" spans="1:1" x14ac:dyDescent="0.2">
      <c r="A202" s="39" t="s">
        <v>1447</v>
      </c>
    </row>
    <row r="203" spans="1:1" x14ac:dyDescent="0.2">
      <c r="A203" s="39" t="s">
        <v>855</v>
      </c>
    </row>
    <row r="204" spans="1:1" x14ac:dyDescent="0.2">
      <c r="A204" s="39" t="s">
        <v>2038</v>
      </c>
    </row>
    <row r="205" spans="1:1" x14ac:dyDescent="0.2">
      <c r="A205" s="39" t="s">
        <v>1448</v>
      </c>
    </row>
    <row r="206" spans="1:1" x14ac:dyDescent="0.2">
      <c r="A206" s="39" t="s">
        <v>2039</v>
      </c>
    </row>
    <row r="207" spans="1:1" x14ac:dyDescent="0.2">
      <c r="A207" s="39" t="s">
        <v>1449</v>
      </c>
    </row>
    <row r="208" spans="1:1" x14ac:dyDescent="0.2">
      <c r="A208" s="39" t="s">
        <v>236</v>
      </c>
    </row>
    <row r="209" spans="1:1" x14ac:dyDescent="0.2">
      <c r="A209" s="39" t="s">
        <v>237</v>
      </c>
    </row>
    <row r="210" spans="1:1" x14ac:dyDescent="0.2">
      <c r="A210" s="39" t="s">
        <v>238</v>
      </c>
    </row>
    <row r="211" spans="1:1" x14ac:dyDescent="0.2">
      <c r="A211" s="39" t="s">
        <v>239</v>
      </c>
    </row>
    <row r="212" spans="1:1" x14ac:dyDescent="0.2">
      <c r="A212" s="39" t="s">
        <v>240</v>
      </c>
    </row>
    <row r="213" spans="1:1" x14ac:dyDescent="0.2">
      <c r="A213" s="39" t="s">
        <v>241</v>
      </c>
    </row>
    <row r="214" spans="1:1" x14ac:dyDescent="0.2">
      <c r="A214" s="39" t="s">
        <v>242</v>
      </c>
    </row>
    <row r="215" spans="1:1" x14ac:dyDescent="0.2">
      <c r="A215" s="39" t="s">
        <v>243</v>
      </c>
    </row>
    <row r="216" spans="1:1" x14ac:dyDescent="0.2">
      <c r="A216" s="39" t="s">
        <v>244</v>
      </c>
    </row>
    <row r="217" spans="1:1" x14ac:dyDescent="0.2">
      <c r="A217" s="39" t="s">
        <v>245</v>
      </c>
    </row>
    <row r="218" spans="1:1" x14ac:dyDescent="0.2">
      <c r="A218" s="39" t="s">
        <v>246</v>
      </c>
    </row>
    <row r="219" spans="1:1" x14ac:dyDescent="0.2">
      <c r="A219" s="39" t="s">
        <v>247</v>
      </c>
    </row>
    <row r="220" spans="1:1" x14ac:dyDescent="0.2">
      <c r="A220" s="39" t="s">
        <v>248</v>
      </c>
    </row>
    <row r="221" spans="1:1" x14ac:dyDescent="0.2">
      <c r="A221" s="39" t="s">
        <v>2040</v>
      </c>
    </row>
    <row r="222" spans="1:1" x14ac:dyDescent="0.2">
      <c r="A222" s="39" t="s">
        <v>249</v>
      </c>
    </row>
    <row r="223" spans="1:1" x14ac:dyDescent="0.2">
      <c r="A223" s="39" t="s">
        <v>2041</v>
      </c>
    </row>
    <row r="224" spans="1:1" x14ac:dyDescent="0.2">
      <c r="A224" s="39" t="s">
        <v>2042</v>
      </c>
    </row>
    <row r="225" spans="1:1" x14ac:dyDescent="0.2">
      <c r="A225" s="39" t="s">
        <v>250</v>
      </c>
    </row>
    <row r="226" spans="1:1" x14ac:dyDescent="0.2">
      <c r="A226" s="39" t="s">
        <v>251</v>
      </c>
    </row>
    <row r="227" spans="1:1" x14ac:dyDescent="0.2">
      <c r="A227" s="39" t="s">
        <v>252</v>
      </c>
    </row>
    <row r="228" spans="1:1" x14ac:dyDescent="0.2">
      <c r="A228" s="39" t="s">
        <v>253</v>
      </c>
    </row>
    <row r="229" spans="1:1" x14ac:dyDescent="0.2">
      <c r="A229" s="39" t="s">
        <v>254</v>
      </c>
    </row>
    <row r="230" spans="1:1" x14ac:dyDescent="0.2">
      <c r="A230" s="39" t="s">
        <v>255</v>
      </c>
    </row>
    <row r="231" spans="1:1" x14ac:dyDescent="0.2">
      <c r="A231" s="39" t="s">
        <v>2043</v>
      </c>
    </row>
    <row r="232" spans="1:1" x14ac:dyDescent="0.2">
      <c r="A232" s="39" t="s">
        <v>2044</v>
      </c>
    </row>
    <row r="233" spans="1:1" x14ac:dyDescent="0.2">
      <c r="A233" s="39" t="s">
        <v>256</v>
      </c>
    </row>
    <row r="234" spans="1:1" x14ac:dyDescent="0.2">
      <c r="A234" s="39" t="s">
        <v>257</v>
      </c>
    </row>
    <row r="235" spans="1:1" x14ac:dyDescent="0.2">
      <c r="A235" s="39" t="s">
        <v>258</v>
      </c>
    </row>
    <row r="236" spans="1:1" x14ac:dyDescent="0.2">
      <c r="A236" s="39" t="s">
        <v>259</v>
      </c>
    </row>
    <row r="237" spans="1:1" x14ac:dyDescent="0.2">
      <c r="A237" s="39" t="s">
        <v>260</v>
      </c>
    </row>
    <row r="238" spans="1:1" x14ac:dyDescent="0.2">
      <c r="A238" s="39" t="s">
        <v>261</v>
      </c>
    </row>
    <row r="239" spans="1:1" x14ac:dyDescent="0.2">
      <c r="A239" s="39" t="s">
        <v>262</v>
      </c>
    </row>
    <row r="240" spans="1:1" x14ac:dyDescent="0.2">
      <c r="A240" s="39" t="s">
        <v>263</v>
      </c>
    </row>
    <row r="241" spans="1:1" x14ac:dyDescent="0.2">
      <c r="A241" s="39" t="s">
        <v>264</v>
      </c>
    </row>
    <row r="242" spans="1:1" x14ac:dyDescent="0.2">
      <c r="A242" s="39" t="s">
        <v>265</v>
      </c>
    </row>
    <row r="243" spans="1:1" x14ac:dyDescent="0.2">
      <c r="A243" s="39" t="s">
        <v>266</v>
      </c>
    </row>
    <row r="244" spans="1:1" x14ac:dyDescent="0.2">
      <c r="A244" s="39" t="s">
        <v>267</v>
      </c>
    </row>
    <row r="245" spans="1:1" x14ac:dyDescent="0.2">
      <c r="A245" s="39" t="s">
        <v>268</v>
      </c>
    </row>
    <row r="246" spans="1:1" x14ac:dyDescent="0.2">
      <c r="A246" s="39" t="s">
        <v>269</v>
      </c>
    </row>
    <row r="247" spans="1:1" x14ac:dyDescent="0.2">
      <c r="A247" s="39" t="s">
        <v>270</v>
      </c>
    </row>
    <row r="248" spans="1:1" x14ac:dyDescent="0.2">
      <c r="A248" s="39" t="s">
        <v>271</v>
      </c>
    </row>
    <row r="249" spans="1:1" x14ac:dyDescent="0.2">
      <c r="A249" s="39" t="s">
        <v>272</v>
      </c>
    </row>
    <row r="250" spans="1:1" x14ac:dyDescent="0.2">
      <c r="A250" s="39" t="s">
        <v>273</v>
      </c>
    </row>
    <row r="251" spans="1:1" x14ac:dyDescent="0.2">
      <c r="A251" s="39" t="s">
        <v>274</v>
      </c>
    </row>
    <row r="252" spans="1:1" x14ac:dyDescent="0.2">
      <c r="A252" s="39" t="s">
        <v>275</v>
      </c>
    </row>
    <row r="253" spans="1:1" x14ac:dyDescent="0.2">
      <c r="A253" s="39" t="s">
        <v>276</v>
      </c>
    </row>
    <row r="254" spans="1:1" x14ac:dyDescent="0.2">
      <c r="A254" s="39" t="s">
        <v>277</v>
      </c>
    </row>
    <row r="255" spans="1:1" x14ac:dyDescent="0.2">
      <c r="A255" s="39" t="s">
        <v>278</v>
      </c>
    </row>
    <row r="256" spans="1:1" x14ac:dyDescent="0.2">
      <c r="A256" s="39" t="s">
        <v>279</v>
      </c>
    </row>
    <row r="257" spans="1:1" x14ac:dyDescent="0.2">
      <c r="A257" s="39" t="s">
        <v>280</v>
      </c>
    </row>
    <row r="258" spans="1:1" x14ac:dyDescent="0.2">
      <c r="A258" s="39" t="s">
        <v>281</v>
      </c>
    </row>
    <row r="259" spans="1:1" x14ac:dyDescent="0.2">
      <c r="A259" s="39" t="s">
        <v>282</v>
      </c>
    </row>
    <row r="260" spans="1:1" x14ac:dyDescent="0.2">
      <c r="A260" s="39" t="s">
        <v>283</v>
      </c>
    </row>
    <row r="261" spans="1:1" x14ac:dyDescent="0.2">
      <c r="A261" s="39" t="s">
        <v>284</v>
      </c>
    </row>
    <row r="262" spans="1:1" x14ac:dyDescent="0.2">
      <c r="A262" s="39" t="s">
        <v>285</v>
      </c>
    </row>
    <row r="263" spans="1:1" x14ac:dyDescent="0.2">
      <c r="A263" s="39" t="s">
        <v>286</v>
      </c>
    </row>
    <row r="264" spans="1:1" x14ac:dyDescent="0.2">
      <c r="A264" s="39" t="s">
        <v>287</v>
      </c>
    </row>
    <row r="265" spans="1:1" x14ac:dyDescent="0.2">
      <c r="A265" s="39" t="s">
        <v>288</v>
      </c>
    </row>
    <row r="266" spans="1:1" x14ac:dyDescent="0.2">
      <c r="A266" s="39" t="s">
        <v>289</v>
      </c>
    </row>
    <row r="267" spans="1:1" x14ac:dyDescent="0.2">
      <c r="A267" s="39" t="s">
        <v>290</v>
      </c>
    </row>
    <row r="268" spans="1:1" x14ac:dyDescent="0.2">
      <c r="A268" s="39" t="s">
        <v>291</v>
      </c>
    </row>
    <row r="269" spans="1:1" x14ac:dyDescent="0.2">
      <c r="A269" s="39" t="s">
        <v>292</v>
      </c>
    </row>
    <row r="270" spans="1:1" x14ac:dyDescent="0.2">
      <c r="A270" s="39" t="s">
        <v>293</v>
      </c>
    </row>
    <row r="271" spans="1:1" x14ac:dyDescent="0.2">
      <c r="A271" s="39" t="s">
        <v>294</v>
      </c>
    </row>
    <row r="272" spans="1:1" x14ac:dyDescent="0.2">
      <c r="A272" s="39" t="s">
        <v>295</v>
      </c>
    </row>
    <row r="273" spans="1:1" x14ac:dyDescent="0.2">
      <c r="A273" s="39" t="s">
        <v>296</v>
      </c>
    </row>
    <row r="274" spans="1:1" x14ac:dyDescent="0.2">
      <c r="A274" s="39" t="s">
        <v>297</v>
      </c>
    </row>
    <row r="275" spans="1:1" x14ac:dyDescent="0.2">
      <c r="A275" s="39" t="s">
        <v>298</v>
      </c>
    </row>
    <row r="276" spans="1:1" x14ac:dyDescent="0.2">
      <c r="A276" s="39" t="s">
        <v>299</v>
      </c>
    </row>
    <row r="277" spans="1:1" x14ac:dyDescent="0.2">
      <c r="A277" s="39" t="s">
        <v>300</v>
      </c>
    </row>
    <row r="278" spans="1:1" x14ac:dyDescent="0.2">
      <c r="A278" s="39" t="s">
        <v>301</v>
      </c>
    </row>
    <row r="279" spans="1:1" x14ac:dyDescent="0.2">
      <c r="A279" s="39" t="s">
        <v>302</v>
      </c>
    </row>
    <row r="280" spans="1:1" x14ac:dyDescent="0.2">
      <c r="A280" s="39" t="s">
        <v>303</v>
      </c>
    </row>
    <row r="281" spans="1:1" x14ac:dyDescent="0.2">
      <c r="A281" s="39" t="s">
        <v>304</v>
      </c>
    </row>
    <row r="282" spans="1:1" x14ac:dyDescent="0.2">
      <c r="A282" s="39" t="s">
        <v>305</v>
      </c>
    </row>
    <row r="283" spans="1:1" x14ac:dyDescent="0.2">
      <c r="A283" s="39" t="s">
        <v>306</v>
      </c>
    </row>
    <row r="284" spans="1:1" x14ac:dyDescent="0.2">
      <c r="A284" s="39" t="s">
        <v>307</v>
      </c>
    </row>
    <row r="285" spans="1:1" x14ac:dyDescent="0.2">
      <c r="A285" s="39" t="s">
        <v>308</v>
      </c>
    </row>
    <row r="286" spans="1:1" x14ac:dyDescent="0.2">
      <c r="A286" s="39" t="s">
        <v>309</v>
      </c>
    </row>
    <row r="287" spans="1:1" x14ac:dyDescent="0.2">
      <c r="A287" s="39" t="s">
        <v>310</v>
      </c>
    </row>
    <row r="288" spans="1:1" x14ac:dyDescent="0.2">
      <c r="A288" s="39" t="s">
        <v>311</v>
      </c>
    </row>
    <row r="289" spans="1:1" x14ac:dyDescent="0.2">
      <c r="A289" s="39" t="s">
        <v>312</v>
      </c>
    </row>
    <row r="290" spans="1:1" x14ac:dyDescent="0.2">
      <c r="A290" s="39" t="s">
        <v>313</v>
      </c>
    </row>
    <row r="291" spans="1:1" x14ac:dyDescent="0.2">
      <c r="A291" s="39" t="s">
        <v>314</v>
      </c>
    </row>
    <row r="292" spans="1:1" x14ac:dyDescent="0.2">
      <c r="A292" s="39" t="s">
        <v>315</v>
      </c>
    </row>
    <row r="293" spans="1:1" x14ac:dyDescent="0.2">
      <c r="A293" s="39" t="s">
        <v>316</v>
      </c>
    </row>
    <row r="294" spans="1:1" x14ac:dyDescent="0.2">
      <c r="A294" s="39" t="s">
        <v>317</v>
      </c>
    </row>
    <row r="295" spans="1:1" x14ac:dyDescent="0.2">
      <c r="A295" s="39" t="s">
        <v>318</v>
      </c>
    </row>
    <row r="296" spans="1:1" x14ac:dyDescent="0.2">
      <c r="A296" s="39" t="s">
        <v>319</v>
      </c>
    </row>
    <row r="297" spans="1:1" x14ac:dyDescent="0.2">
      <c r="A297" s="39" t="s">
        <v>320</v>
      </c>
    </row>
    <row r="298" spans="1:1" x14ac:dyDescent="0.2">
      <c r="A298" s="39" t="s">
        <v>321</v>
      </c>
    </row>
    <row r="299" spans="1:1" x14ac:dyDescent="0.2">
      <c r="A299" s="39" t="s">
        <v>322</v>
      </c>
    </row>
    <row r="300" spans="1:1" x14ac:dyDescent="0.2">
      <c r="A300" s="39" t="s">
        <v>323</v>
      </c>
    </row>
    <row r="301" spans="1:1" x14ac:dyDescent="0.2">
      <c r="A301" s="39" t="s">
        <v>324</v>
      </c>
    </row>
    <row r="302" spans="1:1" x14ac:dyDescent="0.2">
      <c r="A302" s="39" t="s">
        <v>325</v>
      </c>
    </row>
    <row r="303" spans="1:1" x14ac:dyDescent="0.2">
      <c r="A303" s="39" t="s">
        <v>326</v>
      </c>
    </row>
    <row r="304" spans="1:1" x14ac:dyDescent="0.2">
      <c r="A304" s="39" t="s">
        <v>327</v>
      </c>
    </row>
    <row r="305" spans="1:1" x14ac:dyDescent="0.2">
      <c r="A305" s="39" t="s">
        <v>328</v>
      </c>
    </row>
    <row r="306" spans="1:1" x14ac:dyDescent="0.2">
      <c r="A306" s="39" t="s">
        <v>329</v>
      </c>
    </row>
    <row r="307" spans="1:1" x14ac:dyDescent="0.2">
      <c r="A307" s="39" t="s">
        <v>330</v>
      </c>
    </row>
    <row r="308" spans="1:1" x14ac:dyDescent="0.2">
      <c r="A308" s="39" t="s">
        <v>331</v>
      </c>
    </row>
    <row r="309" spans="1:1" x14ac:dyDescent="0.2">
      <c r="A309" s="39" t="s">
        <v>332</v>
      </c>
    </row>
    <row r="310" spans="1:1" x14ac:dyDescent="0.2">
      <c r="A310" s="39" t="s">
        <v>333</v>
      </c>
    </row>
    <row r="311" spans="1:1" x14ac:dyDescent="0.2">
      <c r="A311" s="39" t="s">
        <v>334</v>
      </c>
    </row>
    <row r="312" spans="1:1" x14ac:dyDescent="0.2">
      <c r="A312" s="39" t="s">
        <v>335</v>
      </c>
    </row>
    <row r="313" spans="1:1" x14ac:dyDescent="0.2">
      <c r="A313" s="39" t="s">
        <v>336</v>
      </c>
    </row>
    <row r="314" spans="1:1" x14ac:dyDescent="0.2">
      <c r="A314" s="39" t="s">
        <v>337</v>
      </c>
    </row>
    <row r="315" spans="1:1" x14ac:dyDescent="0.2">
      <c r="A315" s="39" t="s">
        <v>338</v>
      </c>
    </row>
    <row r="316" spans="1:1" x14ac:dyDescent="0.2">
      <c r="A316" s="39" t="s">
        <v>339</v>
      </c>
    </row>
    <row r="317" spans="1:1" x14ac:dyDescent="0.2">
      <c r="A317" s="39" t="s">
        <v>340</v>
      </c>
    </row>
    <row r="318" spans="1:1" x14ac:dyDescent="0.2">
      <c r="A318" s="39" t="s">
        <v>341</v>
      </c>
    </row>
    <row r="319" spans="1:1" x14ac:dyDescent="0.2">
      <c r="A319" s="39" t="s">
        <v>342</v>
      </c>
    </row>
    <row r="320" spans="1:1" x14ac:dyDescent="0.2">
      <c r="A320" s="39" t="s">
        <v>343</v>
      </c>
    </row>
    <row r="321" spans="1:1" x14ac:dyDescent="0.2">
      <c r="A321" s="39" t="s">
        <v>344</v>
      </c>
    </row>
    <row r="322" spans="1:1" x14ac:dyDescent="0.2">
      <c r="A322" s="39" t="s">
        <v>345</v>
      </c>
    </row>
    <row r="323" spans="1:1" x14ac:dyDescent="0.2">
      <c r="A323" s="39" t="s">
        <v>346</v>
      </c>
    </row>
    <row r="324" spans="1:1" x14ac:dyDescent="0.2">
      <c r="A324" s="39" t="s">
        <v>347</v>
      </c>
    </row>
    <row r="325" spans="1:1" x14ac:dyDescent="0.2">
      <c r="A325" s="39" t="s">
        <v>348</v>
      </c>
    </row>
    <row r="326" spans="1:1" x14ac:dyDescent="0.2">
      <c r="A326" s="39" t="s">
        <v>349</v>
      </c>
    </row>
    <row r="327" spans="1:1" x14ac:dyDescent="0.2">
      <c r="A327" s="39" t="s">
        <v>350</v>
      </c>
    </row>
    <row r="328" spans="1:1" x14ac:dyDescent="0.2">
      <c r="A328" s="39" t="s">
        <v>351</v>
      </c>
    </row>
    <row r="329" spans="1:1" x14ac:dyDescent="0.2">
      <c r="A329" s="39" t="s">
        <v>352</v>
      </c>
    </row>
    <row r="330" spans="1:1" x14ac:dyDescent="0.2">
      <c r="A330" s="39" t="s">
        <v>353</v>
      </c>
    </row>
    <row r="331" spans="1:1" x14ac:dyDescent="0.2">
      <c r="A331" s="39" t="s">
        <v>354</v>
      </c>
    </row>
    <row r="332" spans="1:1" x14ac:dyDescent="0.2">
      <c r="A332" s="39" t="s">
        <v>355</v>
      </c>
    </row>
    <row r="333" spans="1:1" x14ac:dyDescent="0.2">
      <c r="A333" s="39" t="s">
        <v>356</v>
      </c>
    </row>
    <row r="334" spans="1:1" x14ac:dyDescent="0.2">
      <c r="A334" s="39" t="s">
        <v>357</v>
      </c>
    </row>
    <row r="335" spans="1:1" x14ac:dyDescent="0.2">
      <c r="A335" s="39" t="s">
        <v>358</v>
      </c>
    </row>
    <row r="336" spans="1:1" x14ac:dyDescent="0.2">
      <c r="A336" s="39" t="s">
        <v>359</v>
      </c>
    </row>
    <row r="337" spans="1:1" x14ac:dyDescent="0.2">
      <c r="A337" s="39" t="s">
        <v>360</v>
      </c>
    </row>
    <row r="338" spans="1:1" x14ac:dyDescent="0.2">
      <c r="A338" s="39" t="s">
        <v>361</v>
      </c>
    </row>
    <row r="339" spans="1:1" x14ac:dyDescent="0.2">
      <c r="A339" s="39" t="s">
        <v>362</v>
      </c>
    </row>
    <row r="340" spans="1:1" x14ac:dyDescent="0.2">
      <c r="A340" s="39" t="s">
        <v>363</v>
      </c>
    </row>
    <row r="341" spans="1:1" x14ac:dyDescent="0.2">
      <c r="A341" s="39" t="s">
        <v>364</v>
      </c>
    </row>
    <row r="342" spans="1:1" x14ac:dyDescent="0.2">
      <c r="A342" s="39" t="s">
        <v>365</v>
      </c>
    </row>
    <row r="343" spans="1:1" x14ac:dyDescent="0.2">
      <c r="A343" s="39" t="s">
        <v>366</v>
      </c>
    </row>
    <row r="344" spans="1:1" x14ac:dyDescent="0.2">
      <c r="A344" s="39" t="s">
        <v>367</v>
      </c>
    </row>
    <row r="345" spans="1:1" x14ac:dyDescent="0.2">
      <c r="A345" s="39" t="s">
        <v>368</v>
      </c>
    </row>
    <row r="346" spans="1:1" x14ac:dyDescent="0.2">
      <c r="A346" s="39" t="s">
        <v>369</v>
      </c>
    </row>
    <row r="347" spans="1:1" x14ac:dyDescent="0.2">
      <c r="A347" s="39" t="s">
        <v>370</v>
      </c>
    </row>
    <row r="348" spans="1:1" x14ac:dyDescent="0.2">
      <c r="A348" s="39" t="s">
        <v>371</v>
      </c>
    </row>
    <row r="349" spans="1:1" x14ac:dyDescent="0.2">
      <c r="A349" s="39" t="s">
        <v>372</v>
      </c>
    </row>
    <row r="350" spans="1:1" x14ac:dyDescent="0.2">
      <c r="A350" s="39" t="s">
        <v>373</v>
      </c>
    </row>
    <row r="351" spans="1:1" x14ac:dyDescent="0.2">
      <c r="A351" s="39" t="s">
        <v>374</v>
      </c>
    </row>
    <row r="352" spans="1:1" x14ac:dyDescent="0.2">
      <c r="A352" s="39" t="s">
        <v>375</v>
      </c>
    </row>
    <row r="353" spans="1:1" x14ac:dyDescent="0.2">
      <c r="A353" s="39" t="s">
        <v>376</v>
      </c>
    </row>
    <row r="354" spans="1:1" x14ac:dyDescent="0.2">
      <c r="A354" s="39" t="s">
        <v>377</v>
      </c>
    </row>
    <row r="355" spans="1:1" x14ac:dyDescent="0.2">
      <c r="A355" s="39" t="s">
        <v>378</v>
      </c>
    </row>
    <row r="356" spans="1:1" x14ac:dyDescent="0.2">
      <c r="A356" s="39" t="s">
        <v>379</v>
      </c>
    </row>
    <row r="357" spans="1:1" x14ac:dyDescent="0.2">
      <c r="A357" s="39" t="s">
        <v>380</v>
      </c>
    </row>
    <row r="358" spans="1:1" x14ac:dyDescent="0.2">
      <c r="A358" s="39" t="s">
        <v>381</v>
      </c>
    </row>
    <row r="359" spans="1:1" x14ac:dyDescent="0.2">
      <c r="A359" s="39" t="s">
        <v>382</v>
      </c>
    </row>
    <row r="360" spans="1:1" x14ac:dyDescent="0.2">
      <c r="A360" s="39" t="s">
        <v>383</v>
      </c>
    </row>
    <row r="361" spans="1:1" x14ac:dyDescent="0.2">
      <c r="A361" s="39" t="s">
        <v>384</v>
      </c>
    </row>
    <row r="362" spans="1:1" x14ac:dyDescent="0.2">
      <c r="A362" s="39" t="s">
        <v>385</v>
      </c>
    </row>
    <row r="363" spans="1:1" x14ac:dyDescent="0.2">
      <c r="A363" s="39" t="s">
        <v>386</v>
      </c>
    </row>
    <row r="364" spans="1:1" x14ac:dyDescent="0.2">
      <c r="A364" s="39" t="s">
        <v>387</v>
      </c>
    </row>
    <row r="365" spans="1:1" x14ac:dyDescent="0.2">
      <c r="A365" s="39" t="s">
        <v>388</v>
      </c>
    </row>
    <row r="366" spans="1:1" x14ac:dyDescent="0.2">
      <c r="A366" s="39" t="s">
        <v>389</v>
      </c>
    </row>
    <row r="367" spans="1:1" x14ac:dyDescent="0.2">
      <c r="A367" s="39" t="s">
        <v>390</v>
      </c>
    </row>
    <row r="368" spans="1:1" x14ac:dyDescent="0.2">
      <c r="A368" s="39" t="s">
        <v>391</v>
      </c>
    </row>
    <row r="369" spans="1:1" x14ac:dyDescent="0.2">
      <c r="A369" s="39" t="s">
        <v>392</v>
      </c>
    </row>
    <row r="370" spans="1:1" x14ac:dyDescent="0.2">
      <c r="A370" s="39" t="s">
        <v>393</v>
      </c>
    </row>
    <row r="371" spans="1:1" x14ac:dyDescent="0.2">
      <c r="A371" s="39" t="s">
        <v>394</v>
      </c>
    </row>
    <row r="372" spans="1:1" x14ac:dyDescent="0.2">
      <c r="A372" s="39" t="s">
        <v>395</v>
      </c>
    </row>
    <row r="373" spans="1:1" x14ac:dyDescent="0.2">
      <c r="A373" s="39" t="s">
        <v>396</v>
      </c>
    </row>
    <row r="374" spans="1:1" x14ac:dyDescent="0.2">
      <c r="A374" s="39" t="s">
        <v>397</v>
      </c>
    </row>
    <row r="375" spans="1:1" x14ac:dyDescent="0.2">
      <c r="A375" s="39" t="s">
        <v>398</v>
      </c>
    </row>
    <row r="376" spans="1:1" x14ac:dyDescent="0.2">
      <c r="A376" s="39" t="s">
        <v>399</v>
      </c>
    </row>
    <row r="377" spans="1:1" x14ac:dyDescent="0.2">
      <c r="A377" s="39" t="s">
        <v>400</v>
      </c>
    </row>
    <row r="378" spans="1:1" x14ac:dyDescent="0.2">
      <c r="A378" s="39" t="s">
        <v>401</v>
      </c>
    </row>
    <row r="379" spans="1:1" x14ac:dyDescent="0.2">
      <c r="A379" s="39" t="s">
        <v>402</v>
      </c>
    </row>
    <row r="380" spans="1:1" x14ac:dyDescent="0.2">
      <c r="A380" s="39" t="s">
        <v>403</v>
      </c>
    </row>
    <row r="381" spans="1:1" x14ac:dyDescent="0.2">
      <c r="A381" s="39" t="s">
        <v>404</v>
      </c>
    </row>
    <row r="382" spans="1:1" x14ac:dyDescent="0.2">
      <c r="A382" s="39" t="s">
        <v>405</v>
      </c>
    </row>
    <row r="383" spans="1:1" x14ac:dyDescent="0.2">
      <c r="A383" s="39" t="s">
        <v>406</v>
      </c>
    </row>
    <row r="384" spans="1:1" x14ac:dyDescent="0.2">
      <c r="A384" s="39" t="s">
        <v>407</v>
      </c>
    </row>
    <row r="385" spans="1:1" x14ac:dyDescent="0.2">
      <c r="A385" s="39" t="s">
        <v>408</v>
      </c>
    </row>
    <row r="386" spans="1:1" x14ac:dyDescent="0.2">
      <c r="A386" s="118" t="s">
        <v>409</v>
      </c>
    </row>
    <row r="387" spans="1:1" x14ac:dyDescent="0.2">
      <c r="A387" s="118" t="s">
        <v>410</v>
      </c>
    </row>
    <row r="388" spans="1:1" x14ac:dyDescent="0.2">
      <c r="A388" s="118" t="s">
        <v>411</v>
      </c>
    </row>
    <row r="389" spans="1:1" x14ac:dyDescent="0.2">
      <c r="A389" s="118" t="s">
        <v>412</v>
      </c>
    </row>
    <row r="390" spans="1:1" x14ac:dyDescent="0.2">
      <c r="A390" s="39" t="s">
        <v>413</v>
      </c>
    </row>
    <row r="391" spans="1:1" x14ac:dyDescent="0.2">
      <c r="A391" s="39" t="s">
        <v>414</v>
      </c>
    </row>
    <row r="392" spans="1:1" x14ac:dyDescent="0.2">
      <c r="A392" s="39" t="s">
        <v>415</v>
      </c>
    </row>
    <row r="393" spans="1:1" x14ac:dyDescent="0.2">
      <c r="A393" s="39" t="s">
        <v>416</v>
      </c>
    </row>
    <row r="394" spans="1:1" x14ac:dyDescent="0.2">
      <c r="A394" s="39" t="s">
        <v>417</v>
      </c>
    </row>
    <row r="395" spans="1:1" x14ac:dyDescent="0.2">
      <c r="A395" s="39" t="s">
        <v>418</v>
      </c>
    </row>
    <row r="396" spans="1:1" x14ac:dyDescent="0.2">
      <c r="A396" s="39" t="s">
        <v>419</v>
      </c>
    </row>
    <row r="397" spans="1:1" x14ac:dyDescent="0.2">
      <c r="A397" s="39" t="s">
        <v>420</v>
      </c>
    </row>
    <row r="398" spans="1:1" x14ac:dyDescent="0.2">
      <c r="A398" s="39" t="s">
        <v>421</v>
      </c>
    </row>
    <row r="399" spans="1:1" x14ac:dyDescent="0.2">
      <c r="A399" s="39" t="s">
        <v>422</v>
      </c>
    </row>
    <row r="400" spans="1:1" x14ac:dyDescent="0.2">
      <c r="A400" s="39" t="s">
        <v>423</v>
      </c>
    </row>
    <row r="401" spans="1:1" x14ac:dyDescent="0.2">
      <c r="A401" s="39" t="s">
        <v>424</v>
      </c>
    </row>
    <row r="402" spans="1:1" x14ac:dyDescent="0.2">
      <c r="A402" s="39" t="s">
        <v>425</v>
      </c>
    </row>
    <row r="403" spans="1:1" x14ac:dyDescent="0.2">
      <c r="A403" s="39" t="s">
        <v>426</v>
      </c>
    </row>
    <row r="404" spans="1:1" x14ac:dyDescent="0.2">
      <c r="A404" s="39" t="s">
        <v>427</v>
      </c>
    </row>
    <row r="405" spans="1:1" x14ac:dyDescent="0.2">
      <c r="A405" s="39" t="s">
        <v>428</v>
      </c>
    </row>
    <row r="406" spans="1:1" x14ac:dyDescent="0.2">
      <c r="A406" s="39" t="s">
        <v>429</v>
      </c>
    </row>
    <row r="407" spans="1:1" x14ac:dyDescent="0.2">
      <c r="A407" s="39" t="s">
        <v>430</v>
      </c>
    </row>
    <row r="408" spans="1:1" x14ac:dyDescent="0.2">
      <c r="A408" s="39" t="s">
        <v>431</v>
      </c>
    </row>
    <row r="409" spans="1:1" x14ac:dyDescent="0.2">
      <c r="A409" s="39" t="s">
        <v>432</v>
      </c>
    </row>
    <row r="410" spans="1:1" x14ac:dyDescent="0.2">
      <c r="A410" s="39" t="s">
        <v>433</v>
      </c>
    </row>
    <row r="411" spans="1:1" x14ac:dyDescent="0.2">
      <c r="A411" s="39" t="s">
        <v>434</v>
      </c>
    </row>
    <row r="412" spans="1:1" x14ac:dyDescent="0.2">
      <c r="A412" s="39" t="s">
        <v>435</v>
      </c>
    </row>
    <row r="413" spans="1:1" x14ac:dyDescent="0.2">
      <c r="A413" s="39" t="s">
        <v>436</v>
      </c>
    </row>
    <row r="414" spans="1:1" x14ac:dyDescent="0.2">
      <c r="A414" s="39" t="s">
        <v>437</v>
      </c>
    </row>
    <row r="415" spans="1:1" x14ac:dyDescent="0.2">
      <c r="A415" s="39" t="s">
        <v>438</v>
      </c>
    </row>
    <row r="416" spans="1:1" x14ac:dyDescent="0.2">
      <c r="A416" s="39" t="s">
        <v>439</v>
      </c>
    </row>
    <row r="417" spans="1:1" x14ac:dyDescent="0.2">
      <c r="A417" s="39" t="s">
        <v>440</v>
      </c>
    </row>
    <row r="418" spans="1:1" x14ac:dyDescent="0.2">
      <c r="A418" s="39" t="s">
        <v>441</v>
      </c>
    </row>
    <row r="419" spans="1:1" x14ac:dyDescent="0.2">
      <c r="A419" s="39" t="s">
        <v>442</v>
      </c>
    </row>
    <row r="420" spans="1:1" x14ac:dyDescent="0.2">
      <c r="A420" s="39" t="s">
        <v>443</v>
      </c>
    </row>
    <row r="421" spans="1:1" x14ac:dyDescent="0.2">
      <c r="A421" s="39" t="s">
        <v>444</v>
      </c>
    </row>
    <row r="422" spans="1:1" x14ac:dyDescent="0.2">
      <c r="A422" s="39" t="s">
        <v>445</v>
      </c>
    </row>
    <row r="423" spans="1:1" x14ac:dyDescent="0.2">
      <c r="A423" s="39" t="s">
        <v>446</v>
      </c>
    </row>
    <row r="424" spans="1:1" x14ac:dyDescent="0.2">
      <c r="A424" s="39" t="s">
        <v>447</v>
      </c>
    </row>
    <row r="425" spans="1:1" x14ac:dyDescent="0.2">
      <c r="A425" s="39" t="s">
        <v>448</v>
      </c>
    </row>
    <row r="426" spans="1:1" x14ac:dyDescent="0.2">
      <c r="A426" s="39" t="s">
        <v>449</v>
      </c>
    </row>
    <row r="427" spans="1:1" x14ac:dyDescent="0.2">
      <c r="A427" s="39" t="s">
        <v>450</v>
      </c>
    </row>
    <row r="428" spans="1:1" x14ac:dyDescent="0.2">
      <c r="A428" s="39" t="s">
        <v>451</v>
      </c>
    </row>
    <row r="429" spans="1:1" x14ac:dyDescent="0.2">
      <c r="A429" s="39" t="s">
        <v>452</v>
      </c>
    </row>
    <row r="430" spans="1:1" x14ac:dyDescent="0.2">
      <c r="A430" s="39" t="s">
        <v>453</v>
      </c>
    </row>
    <row r="431" spans="1:1" x14ac:dyDescent="0.2">
      <c r="A431" s="39" t="s">
        <v>454</v>
      </c>
    </row>
    <row r="432" spans="1:1" x14ac:dyDescent="0.2">
      <c r="A432" s="39" t="s">
        <v>455</v>
      </c>
    </row>
    <row r="433" spans="1:1" x14ac:dyDescent="0.2">
      <c r="A433" s="39" t="s">
        <v>456</v>
      </c>
    </row>
    <row r="434" spans="1:1" x14ac:dyDescent="0.2">
      <c r="A434" s="39" t="s">
        <v>457</v>
      </c>
    </row>
    <row r="435" spans="1:1" x14ac:dyDescent="0.2">
      <c r="A435" s="39" t="s">
        <v>458</v>
      </c>
    </row>
    <row r="436" spans="1:1" x14ac:dyDescent="0.2">
      <c r="A436" s="39" t="s">
        <v>459</v>
      </c>
    </row>
    <row r="437" spans="1:1" x14ac:dyDescent="0.2">
      <c r="A437" s="39" t="s">
        <v>460</v>
      </c>
    </row>
    <row r="438" spans="1:1" x14ac:dyDescent="0.2">
      <c r="A438" s="39" t="s">
        <v>461</v>
      </c>
    </row>
    <row r="439" spans="1:1" x14ac:dyDescent="0.2">
      <c r="A439" s="39" t="s">
        <v>462</v>
      </c>
    </row>
    <row r="440" spans="1:1" x14ac:dyDescent="0.2">
      <c r="A440" s="39" t="s">
        <v>463</v>
      </c>
    </row>
    <row r="441" spans="1:1" x14ac:dyDescent="0.2">
      <c r="A441" s="39" t="s">
        <v>464</v>
      </c>
    </row>
    <row r="442" spans="1:1" x14ac:dyDescent="0.2">
      <c r="A442" s="39" t="s">
        <v>465</v>
      </c>
    </row>
    <row r="443" spans="1:1" x14ac:dyDescent="0.2">
      <c r="A443" s="39" t="s">
        <v>466</v>
      </c>
    </row>
    <row r="444" spans="1:1" x14ac:dyDescent="0.2">
      <c r="A444" s="39" t="s">
        <v>467</v>
      </c>
    </row>
    <row r="445" spans="1:1" x14ac:dyDescent="0.2">
      <c r="A445" s="39" t="s">
        <v>468</v>
      </c>
    </row>
    <row r="446" spans="1:1" x14ac:dyDescent="0.2">
      <c r="A446" s="39" t="s">
        <v>469</v>
      </c>
    </row>
    <row r="447" spans="1:1" x14ac:dyDescent="0.2">
      <c r="A447" s="39" t="s">
        <v>470</v>
      </c>
    </row>
    <row r="448" spans="1:1" x14ac:dyDescent="0.2">
      <c r="A448" s="39" t="s">
        <v>471</v>
      </c>
    </row>
    <row r="449" spans="1:1" x14ac:dyDescent="0.2">
      <c r="A449" s="39" t="s">
        <v>472</v>
      </c>
    </row>
    <row r="450" spans="1:1" x14ac:dyDescent="0.2">
      <c r="A450" s="39" t="s">
        <v>473</v>
      </c>
    </row>
    <row r="451" spans="1:1" x14ac:dyDescent="0.2">
      <c r="A451" s="39" t="s">
        <v>474</v>
      </c>
    </row>
    <row r="452" spans="1:1" x14ac:dyDescent="0.2">
      <c r="A452" s="39" t="s">
        <v>475</v>
      </c>
    </row>
    <row r="453" spans="1:1" x14ac:dyDescent="0.2">
      <c r="A453" s="39" t="s">
        <v>476</v>
      </c>
    </row>
    <row r="454" spans="1:1" x14ac:dyDescent="0.2">
      <c r="A454" s="39" t="s">
        <v>477</v>
      </c>
    </row>
    <row r="455" spans="1:1" x14ac:dyDescent="0.2">
      <c r="A455" s="39" t="s">
        <v>478</v>
      </c>
    </row>
    <row r="456" spans="1:1" x14ac:dyDescent="0.2">
      <c r="A456" s="39" t="s">
        <v>479</v>
      </c>
    </row>
    <row r="457" spans="1:1" x14ac:dyDescent="0.2">
      <c r="A457" s="39" t="s">
        <v>480</v>
      </c>
    </row>
    <row r="458" spans="1:1" x14ac:dyDescent="0.2">
      <c r="A458" s="39" t="s">
        <v>481</v>
      </c>
    </row>
    <row r="459" spans="1:1" x14ac:dyDescent="0.2">
      <c r="A459" s="39" t="s">
        <v>482</v>
      </c>
    </row>
    <row r="460" spans="1:1" x14ac:dyDescent="0.2">
      <c r="A460" s="39" t="s">
        <v>483</v>
      </c>
    </row>
    <row r="461" spans="1:1" x14ac:dyDescent="0.2">
      <c r="A461" s="39" t="s">
        <v>484</v>
      </c>
    </row>
    <row r="462" spans="1:1" x14ac:dyDescent="0.2">
      <c r="A462" s="39" t="s">
        <v>485</v>
      </c>
    </row>
    <row r="463" spans="1:1" x14ac:dyDescent="0.2">
      <c r="A463" s="39" t="s">
        <v>486</v>
      </c>
    </row>
    <row r="464" spans="1:1" x14ac:dyDescent="0.2">
      <c r="A464" s="39" t="s">
        <v>487</v>
      </c>
    </row>
    <row r="465" spans="1:1" x14ac:dyDescent="0.2">
      <c r="A465" s="39" t="s">
        <v>488</v>
      </c>
    </row>
    <row r="466" spans="1:1" x14ac:dyDescent="0.2">
      <c r="A466" s="39" t="s">
        <v>489</v>
      </c>
    </row>
    <row r="467" spans="1:1" x14ac:dyDescent="0.2">
      <c r="A467" s="39" t="s">
        <v>490</v>
      </c>
    </row>
    <row r="468" spans="1:1" x14ac:dyDescent="0.2">
      <c r="A468" s="39" t="s">
        <v>491</v>
      </c>
    </row>
    <row r="469" spans="1:1" x14ac:dyDescent="0.2">
      <c r="A469" s="39" t="s">
        <v>492</v>
      </c>
    </row>
    <row r="470" spans="1:1" x14ac:dyDescent="0.2">
      <c r="A470" s="39" t="s">
        <v>493</v>
      </c>
    </row>
    <row r="471" spans="1:1" x14ac:dyDescent="0.2">
      <c r="A471" s="39" t="s">
        <v>494</v>
      </c>
    </row>
    <row r="472" spans="1:1" x14ac:dyDescent="0.2">
      <c r="A472" s="39" t="s">
        <v>495</v>
      </c>
    </row>
    <row r="473" spans="1:1" x14ac:dyDescent="0.2">
      <c r="A473" s="39" t="s">
        <v>496</v>
      </c>
    </row>
    <row r="474" spans="1:1" x14ac:dyDescent="0.2">
      <c r="A474" s="39" t="s">
        <v>497</v>
      </c>
    </row>
    <row r="475" spans="1:1" x14ac:dyDescent="0.2">
      <c r="A475" s="39" t="s">
        <v>498</v>
      </c>
    </row>
    <row r="476" spans="1:1" x14ac:dyDescent="0.2">
      <c r="A476" s="39" t="s">
        <v>499</v>
      </c>
    </row>
    <row r="477" spans="1:1" x14ac:dyDescent="0.2">
      <c r="A477" s="39" t="s">
        <v>500</v>
      </c>
    </row>
    <row r="478" spans="1:1" x14ac:dyDescent="0.2">
      <c r="A478" s="39" t="s">
        <v>501</v>
      </c>
    </row>
    <row r="479" spans="1:1" x14ac:dyDescent="0.2">
      <c r="A479" s="39" t="s">
        <v>502</v>
      </c>
    </row>
    <row r="480" spans="1:1" x14ac:dyDescent="0.2">
      <c r="A480" s="39" t="s">
        <v>503</v>
      </c>
    </row>
    <row r="481" spans="1:1" x14ac:dyDescent="0.2">
      <c r="A481" s="39" t="s">
        <v>504</v>
      </c>
    </row>
    <row r="482" spans="1:1" x14ac:dyDescent="0.2">
      <c r="A482" s="39" t="s">
        <v>505</v>
      </c>
    </row>
    <row r="483" spans="1:1" x14ac:dyDescent="0.2">
      <c r="A483" s="39" t="s">
        <v>506</v>
      </c>
    </row>
    <row r="484" spans="1:1" x14ac:dyDescent="0.2">
      <c r="A484" s="39" t="s">
        <v>507</v>
      </c>
    </row>
    <row r="485" spans="1:1" x14ac:dyDescent="0.2">
      <c r="A485" s="39" t="s">
        <v>508</v>
      </c>
    </row>
    <row r="486" spans="1:1" x14ac:dyDescent="0.2">
      <c r="A486" s="39" t="s">
        <v>509</v>
      </c>
    </row>
    <row r="487" spans="1:1" x14ac:dyDescent="0.2">
      <c r="A487" s="39" t="s">
        <v>510</v>
      </c>
    </row>
    <row r="488" spans="1:1" x14ac:dyDescent="0.2">
      <c r="A488" s="39" t="s">
        <v>511</v>
      </c>
    </row>
    <row r="489" spans="1:1" x14ac:dyDescent="0.2">
      <c r="A489" s="39" t="s">
        <v>251</v>
      </c>
    </row>
    <row r="490" spans="1:1" x14ac:dyDescent="0.2">
      <c r="A490" s="39" t="s">
        <v>512</v>
      </c>
    </row>
    <row r="491" spans="1:1" x14ac:dyDescent="0.2">
      <c r="A491" s="39" t="s">
        <v>513</v>
      </c>
    </row>
    <row r="492" spans="1:1" x14ac:dyDescent="0.2">
      <c r="A492" s="39" t="s">
        <v>514</v>
      </c>
    </row>
    <row r="493" spans="1:1" x14ac:dyDescent="0.2">
      <c r="A493" s="39" t="s">
        <v>515</v>
      </c>
    </row>
    <row r="494" spans="1:1" x14ac:dyDescent="0.2">
      <c r="A494" s="39" t="s">
        <v>516</v>
      </c>
    </row>
    <row r="495" spans="1:1" x14ac:dyDescent="0.2">
      <c r="A495" s="39" t="s">
        <v>517</v>
      </c>
    </row>
    <row r="496" spans="1:1" x14ac:dyDescent="0.2">
      <c r="A496" s="39" t="s">
        <v>518</v>
      </c>
    </row>
    <row r="497" spans="1:1" x14ac:dyDescent="0.2">
      <c r="A497" s="39" t="s">
        <v>519</v>
      </c>
    </row>
    <row r="498" spans="1:1" x14ac:dyDescent="0.2">
      <c r="A498" s="39" t="s">
        <v>520</v>
      </c>
    </row>
    <row r="499" spans="1:1" x14ac:dyDescent="0.2">
      <c r="A499" s="39" t="s">
        <v>521</v>
      </c>
    </row>
    <row r="500" spans="1:1" x14ac:dyDescent="0.2">
      <c r="A500" s="39" t="s">
        <v>522</v>
      </c>
    </row>
    <row r="501" spans="1:1" x14ac:dyDescent="0.2">
      <c r="A501" s="39" t="s">
        <v>523</v>
      </c>
    </row>
    <row r="502" spans="1:1" x14ac:dyDescent="0.2">
      <c r="A502" s="39" t="s">
        <v>524</v>
      </c>
    </row>
    <row r="503" spans="1:1" x14ac:dyDescent="0.2">
      <c r="A503" s="39" t="s">
        <v>525</v>
      </c>
    </row>
    <row r="504" spans="1:1" x14ac:dyDescent="0.2">
      <c r="A504" s="39" t="s">
        <v>526</v>
      </c>
    </row>
    <row r="505" spans="1:1" x14ac:dyDescent="0.2">
      <c r="A505" s="39" t="s">
        <v>527</v>
      </c>
    </row>
    <row r="506" spans="1:1" x14ac:dyDescent="0.2">
      <c r="A506" s="39" t="s">
        <v>528</v>
      </c>
    </row>
    <row r="507" spans="1:1" x14ac:dyDescent="0.2">
      <c r="A507" s="39" t="s">
        <v>253</v>
      </c>
    </row>
    <row r="508" spans="1:1" x14ac:dyDescent="0.2">
      <c r="A508" s="39" t="s">
        <v>529</v>
      </c>
    </row>
    <row r="509" spans="1:1" x14ac:dyDescent="0.2">
      <c r="A509" s="39" t="s">
        <v>530</v>
      </c>
    </row>
    <row r="510" spans="1:1" x14ac:dyDescent="0.2">
      <c r="A510" s="39" t="s">
        <v>531</v>
      </c>
    </row>
    <row r="511" spans="1:1" x14ac:dyDescent="0.2">
      <c r="A511" s="39" t="s">
        <v>532</v>
      </c>
    </row>
    <row r="512" spans="1:1" x14ac:dyDescent="0.2">
      <c r="A512" s="39" t="s">
        <v>533</v>
      </c>
    </row>
    <row r="513" spans="1:1" x14ac:dyDescent="0.2">
      <c r="A513" s="39" t="s">
        <v>534</v>
      </c>
    </row>
    <row r="514" spans="1:1" x14ac:dyDescent="0.2">
      <c r="A514" s="39" t="s">
        <v>535</v>
      </c>
    </row>
    <row r="515" spans="1:1" x14ac:dyDescent="0.2">
      <c r="A515" s="39" t="s">
        <v>536</v>
      </c>
    </row>
    <row r="516" spans="1:1" x14ac:dyDescent="0.2">
      <c r="A516" s="39" t="s">
        <v>537</v>
      </c>
    </row>
    <row r="517" spans="1:1" x14ac:dyDescent="0.2">
      <c r="A517" s="39" t="s">
        <v>538</v>
      </c>
    </row>
    <row r="518" spans="1:1" x14ac:dyDescent="0.2">
      <c r="A518" s="39" t="s">
        <v>539</v>
      </c>
    </row>
    <row r="519" spans="1:1" x14ac:dyDescent="0.2">
      <c r="A519" s="39" t="s">
        <v>540</v>
      </c>
    </row>
    <row r="520" spans="1:1" x14ac:dyDescent="0.2">
      <c r="A520" s="39" t="s">
        <v>541</v>
      </c>
    </row>
    <row r="521" spans="1:1" x14ac:dyDescent="0.2">
      <c r="A521" s="39" t="s">
        <v>542</v>
      </c>
    </row>
    <row r="522" spans="1:1" x14ac:dyDescent="0.2">
      <c r="A522" s="39" t="s">
        <v>543</v>
      </c>
    </row>
    <row r="523" spans="1:1" x14ac:dyDescent="0.2">
      <c r="A523" s="39" t="s">
        <v>544</v>
      </c>
    </row>
    <row r="524" spans="1:1" x14ac:dyDescent="0.2">
      <c r="A524" s="39" t="s">
        <v>254</v>
      </c>
    </row>
    <row r="525" spans="1:1" x14ac:dyDescent="0.2">
      <c r="A525" s="39" t="s">
        <v>255</v>
      </c>
    </row>
    <row r="526" spans="1:1" x14ac:dyDescent="0.2">
      <c r="A526" s="39" t="s">
        <v>545</v>
      </c>
    </row>
    <row r="527" spans="1:1" x14ac:dyDescent="0.2">
      <c r="A527" s="39" t="s">
        <v>546</v>
      </c>
    </row>
    <row r="528" spans="1:1" x14ac:dyDescent="0.2">
      <c r="A528" s="39" t="s">
        <v>547</v>
      </c>
    </row>
    <row r="529" spans="1:1" x14ac:dyDescent="0.2">
      <c r="A529" s="39" t="s">
        <v>548</v>
      </c>
    </row>
    <row r="530" spans="1:1" x14ac:dyDescent="0.2">
      <c r="A530" s="39" t="s">
        <v>549</v>
      </c>
    </row>
    <row r="531" spans="1:1" x14ac:dyDescent="0.2">
      <c r="A531" s="39" t="s">
        <v>550</v>
      </c>
    </row>
    <row r="532" spans="1:1" x14ac:dyDescent="0.2">
      <c r="A532" s="39" t="s">
        <v>551</v>
      </c>
    </row>
    <row r="533" spans="1:1" x14ac:dyDescent="0.2">
      <c r="A533" s="39" t="s">
        <v>552</v>
      </c>
    </row>
    <row r="534" spans="1:1" x14ac:dyDescent="0.2">
      <c r="A534" s="39" t="s">
        <v>553</v>
      </c>
    </row>
    <row r="535" spans="1:1" x14ac:dyDescent="0.2">
      <c r="A535" s="39" t="s">
        <v>554</v>
      </c>
    </row>
    <row r="536" spans="1:1" x14ac:dyDescent="0.2">
      <c r="A536" s="39" t="s">
        <v>555</v>
      </c>
    </row>
    <row r="537" spans="1:1" x14ac:dyDescent="0.2">
      <c r="A537" s="39" t="s">
        <v>556</v>
      </c>
    </row>
    <row r="538" spans="1:1" x14ac:dyDescent="0.2">
      <c r="A538" s="39" t="s">
        <v>557</v>
      </c>
    </row>
    <row r="539" spans="1:1" x14ac:dyDescent="0.2">
      <c r="A539" s="39" t="s">
        <v>558</v>
      </c>
    </row>
    <row r="540" spans="1:1" x14ac:dyDescent="0.2">
      <c r="A540" s="39" t="s">
        <v>559</v>
      </c>
    </row>
    <row r="541" spans="1:1" x14ac:dyDescent="0.2">
      <c r="A541" s="39" t="s">
        <v>560</v>
      </c>
    </row>
    <row r="542" spans="1:1" x14ac:dyDescent="0.2">
      <c r="A542" s="39" t="s">
        <v>561</v>
      </c>
    </row>
    <row r="543" spans="1:1" x14ac:dyDescent="0.2">
      <c r="A543" s="39" t="s">
        <v>562</v>
      </c>
    </row>
    <row r="544" spans="1:1" x14ac:dyDescent="0.2">
      <c r="A544" s="39" t="s">
        <v>563</v>
      </c>
    </row>
    <row r="545" spans="1:1" x14ac:dyDescent="0.2">
      <c r="A545" s="39" t="s">
        <v>564</v>
      </c>
    </row>
    <row r="546" spans="1:1" x14ac:dyDescent="0.2">
      <c r="A546" s="39" t="s">
        <v>565</v>
      </c>
    </row>
    <row r="547" spans="1:1" x14ac:dyDescent="0.2">
      <c r="A547" s="39" t="s">
        <v>566</v>
      </c>
    </row>
    <row r="548" spans="1:1" x14ac:dyDescent="0.2">
      <c r="A548" s="39" t="s">
        <v>567</v>
      </c>
    </row>
    <row r="549" spans="1:1" x14ac:dyDescent="0.2">
      <c r="A549" s="39" t="s">
        <v>568</v>
      </c>
    </row>
    <row r="550" spans="1:1" x14ac:dyDescent="0.2">
      <c r="A550" s="39" t="s">
        <v>569</v>
      </c>
    </row>
    <row r="551" spans="1:1" x14ac:dyDescent="0.2">
      <c r="A551" s="39" t="s">
        <v>570</v>
      </c>
    </row>
    <row r="552" spans="1:1" x14ac:dyDescent="0.2">
      <c r="A552" s="39" t="s">
        <v>571</v>
      </c>
    </row>
    <row r="553" spans="1:1" x14ac:dyDescent="0.2">
      <c r="A553" s="39" t="s">
        <v>572</v>
      </c>
    </row>
    <row r="554" spans="1:1" x14ac:dyDescent="0.2">
      <c r="A554" s="39" t="s">
        <v>573</v>
      </c>
    </row>
    <row r="555" spans="1:1" x14ac:dyDescent="0.2">
      <c r="A555" s="39" t="s">
        <v>574</v>
      </c>
    </row>
    <row r="556" spans="1:1" x14ac:dyDescent="0.2">
      <c r="A556" s="39" t="s">
        <v>575</v>
      </c>
    </row>
    <row r="557" spans="1:1" x14ac:dyDescent="0.2">
      <c r="A557" s="39" t="s">
        <v>576</v>
      </c>
    </row>
    <row r="558" spans="1:1" x14ac:dyDescent="0.2">
      <c r="A558" s="39" t="s">
        <v>577</v>
      </c>
    </row>
    <row r="559" spans="1:1" x14ac:dyDescent="0.2">
      <c r="A559" s="39" t="s">
        <v>578</v>
      </c>
    </row>
    <row r="560" spans="1:1" x14ac:dyDescent="0.2">
      <c r="A560" s="39" t="s">
        <v>579</v>
      </c>
    </row>
    <row r="561" spans="1:1" x14ac:dyDescent="0.2">
      <c r="A561" s="39" t="s">
        <v>580</v>
      </c>
    </row>
    <row r="562" spans="1:1" x14ac:dyDescent="0.2">
      <c r="A562" s="39" t="s">
        <v>581</v>
      </c>
    </row>
    <row r="563" spans="1:1" x14ac:dyDescent="0.2">
      <c r="A563" s="39" t="s">
        <v>582</v>
      </c>
    </row>
    <row r="564" spans="1:1" x14ac:dyDescent="0.2">
      <c r="A564" s="39" t="s">
        <v>583</v>
      </c>
    </row>
    <row r="565" spans="1:1" x14ac:dyDescent="0.2">
      <c r="A565" s="118" t="s">
        <v>584</v>
      </c>
    </row>
    <row r="566" spans="1:1" x14ac:dyDescent="0.2">
      <c r="A566" s="118" t="s">
        <v>585</v>
      </c>
    </row>
    <row r="567" spans="1:1" x14ac:dyDescent="0.2">
      <c r="A567" s="118" t="s">
        <v>586</v>
      </c>
    </row>
    <row r="568" spans="1:1" x14ac:dyDescent="0.2">
      <c r="A568" s="118" t="s">
        <v>587</v>
      </c>
    </row>
    <row r="569" spans="1:1" x14ac:dyDescent="0.2">
      <c r="A569" s="39" t="s">
        <v>588</v>
      </c>
    </row>
    <row r="570" spans="1:1" x14ac:dyDescent="0.2">
      <c r="A570" s="39" t="s">
        <v>589</v>
      </c>
    </row>
    <row r="571" spans="1:1" x14ac:dyDescent="0.2">
      <c r="A571" s="39" t="s">
        <v>590</v>
      </c>
    </row>
    <row r="572" spans="1:1" x14ac:dyDescent="0.2">
      <c r="A572" s="39" t="s">
        <v>591</v>
      </c>
    </row>
    <row r="573" spans="1:1" x14ac:dyDescent="0.2">
      <c r="A573" s="39" t="s">
        <v>592</v>
      </c>
    </row>
    <row r="574" spans="1:1" x14ac:dyDescent="0.2">
      <c r="A574" s="39" t="s">
        <v>593</v>
      </c>
    </row>
    <row r="575" spans="1:1" x14ac:dyDescent="0.2">
      <c r="A575" s="39" t="s">
        <v>594</v>
      </c>
    </row>
    <row r="576" spans="1:1" x14ac:dyDescent="0.2">
      <c r="A576" s="39" t="s">
        <v>595</v>
      </c>
    </row>
    <row r="577" spans="1:1" x14ac:dyDescent="0.2">
      <c r="A577" s="39" t="s">
        <v>596</v>
      </c>
    </row>
    <row r="578" spans="1:1" x14ac:dyDescent="0.2">
      <c r="A578" s="39" t="s">
        <v>597</v>
      </c>
    </row>
    <row r="579" spans="1:1" x14ac:dyDescent="0.2">
      <c r="A579" s="39" t="s">
        <v>598</v>
      </c>
    </row>
    <row r="580" spans="1:1" x14ac:dyDescent="0.2">
      <c r="A580" s="39" t="s">
        <v>599</v>
      </c>
    </row>
    <row r="581" spans="1:1" x14ac:dyDescent="0.2">
      <c r="A581" s="39" t="s">
        <v>600</v>
      </c>
    </row>
    <row r="582" spans="1:1" x14ac:dyDescent="0.2">
      <c r="A582" s="39" t="s">
        <v>601</v>
      </c>
    </row>
    <row r="583" spans="1:1" x14ac:dyDescent="0.2">
      <c r="A583" s="39" t="s">
        <v>602</v>
      </c>
    </row>
    <row r="584" spans="1:1" x14ac:dyDescent="0.2">
      <c r="A584" s="39" t="s">
        <v>603</v>
      </c>
    </row>
    <row r="585" spans="1:1" x14ac:dyDescent="0.2">
      <c r="A585" s="39" t="s">
        <v>604</v>
      </c>
    </row>
    <row r="586" spans="1:1" x14ac:dyDescent="0.2">
      <c r="A586" s="39" t="s">
        <v>605</v>
      </c>
    </row>
    <row r="587" spans="1:1" x14ac:dyDescent="0.2">
      <c r="A587" s="39" t="s">
        <v>606</v>
      </c>
    </row>
    <row r="588" spans="1:1" x14ac:dyDescent="0.2">
      <c r="A588" s="39" t="s">
        <v>607</v>
      </c>
    </row>
    <row r="589" spans="1:1" x14ac:dyDescent="0.2">
      <c r="A589" s="39" t="s">
        <v>608</v>
      </c>
    </row>
    <row r="590" spans="1:1" x14ac:dyDescent="0.2">
      <c r="A590" s="39" t="s">
        <v>609</v>
      </c>
    </row>
    <row r="591" spans="1:1" x14ac:dyDescent="0.2">
      <c r="A591" s="39" t="s">
        <v>610</v>
      </c>
    </row>
    <row r="592" spans="1:1" x14ac:dyDescent="0.2">
      <c r="A592" s="39" t="s">
        <v>611</v>
      </c>
    </row>
    <row r="593" spans="1:1" x14ac:dyDescent="0.2">
      <c r="A593" s="39" t="s">
        <v>612</v>
      </c>
    </row>
    <row r="594" spans="1:1" x14ac:dyDescent="0.2">
      <c r="A594" s="39" t="s">
        <v>613</v>
      </c>
    </row>
    <row r="595" spans="1:1" x14ac:dyDescent="0.2">
      <c r="A595" s="39" t="s">
        <v>614</v>
      </c>
    </row>
    <row r="596" spans="1:1" x14ac:dyDescent="0.2">
      <c r="A596" s="39" t="s">
        <v>260</v>
      </c>
    </row>
    <row r="597" spans="1:1" x14ac:dyDescent="0.2">
      <c r="A597" s="39" t="s">
        <v>615</v>
      </c>
    </row>
    <row r="598" spans="1:1" x14ac:dyDescent="0.2">
      <c r="A598" s="39" t="s">
        <v>1450</v>
      </c>
    </row>
    <row r="599" spans="1:1" x14ac:dyDescent="0.2">
      <c r="A599" s="39" t="s">
        <v>1451</v>
      </c>
    </row>
    <row r="600" spans="1:1" x14ac:dyDescent="0.2">
      <c r="A600" s="39" t="s">
        <v>1452</v>
      </c>
    </row>
    <row r="601" spans="1:1" x14ac:dyDescent="0.2">
      <c r="A601" s="39" t="s">
        <v>1453</v>
      </c>
    </row>
    <row r="602" spans="1:1" x14ac:dyDescent="0.2">
      <c r="A602" s="39" t="s">
        <v>616</v>
      </c>
    </row>
    <row r="603" spans="1:1" x14ac:dyDescent="0.2">
      <c r="A603" s="39" t="s">
        <v>1454</v>
      </c>
    </row>
    <row r="604" spans="1:1" x14ac:dyDescent="0.2">
      <c r="A604" s="39" t="s">
        <v>617</v>
      </c>
    </row>
    <row r="605" spans="1:1" x14ac:dyDescent="0.2">
      <c r="A605" s="39" t="s">
        <v>618</v>
      </c>
    </row>
    <row r="606" spans="1:1" x14ac:dyDescent="0.2">
      <c r="A606" s="39" t="s">
        <v>1455</v>
      </c>
    </row>
    <row r="607" spans="1:1" x14ac:dyDescent="0.2">
      <c r="A607" s="39" t="s">
        <v>1456</v>
      </c>
    </row>
    <row r="608" spans="1:1" x14ac:dyDescent="0.2">
      <c r="A608" s="39" t="s">
        <v>272</v>
      </c>
    </row>
    <row r="609" spans="1:1" x14ac:dyDescent="0.2">
      <c r="A609" s="39" t="s">
        <v>1457</v>
      </c>
    </row>
    <row r="610" spans="1:1" x14ac:dyDescent="0.2">
      <c r="A610" s="39" t="s">
        <v>1458</v>
      </c>
    </row>
    <row r="611" spans="1:1" x14ac:dyDescent="0.2">
      <c r="A611" s="39" t="s">
        <v>817</v>
      </c>
    </row>
    <row r="612" spans="1:1" x14ac:dyDescent="0.2">
      <c r="A612" s="39" t="s">
        <v>818</v>
      </c>
    </row>
    <row r="613" spans="1:1" x14ac:dyDescent="0.2">
      <c r="A613" s="39" t="s">
        <v>619</v>
      </c>
    </row>
    <row r="614" spans="1:1" x14ac:dyDescent="0.2">
      <c r="A614" s="39" t="s">
        <v>1284</v>
      </c>
    </row>
    <row r="615" spans="1:1" x14ac:dyDescent="0.2">
      <c r="A615" s="39" t="s">
        <v>620</v>
      </c>
    </row>
    <row r="616" spans="1:1" x14ac:dyDescent="0.2">
      <c r="A616" s="39" t="s">
        <v>621</v>
      </c>
    </row>
    <row r="617" spans="1:1" x14ac:dyDescent="0.2">
      <c r="A617" s="39" t="s">
        <v>1285</v>
      </c>
    </row>
    <row r="618" spans="1:1" x14ac:dyDescent="0.2">
      <c r="A618" s="39" t="s">
        <v>1286</v>
      </c>
    </row>
    <row r="619" spans="1:1" x14ac:dyDescent="0.2">
      <c r="A619" s="39" t="s">
        <v>283</v>
      </c>
    </row>
    <row r="620" spans="1:1" x14ac:dyDescent="0.2">
      <c r="A620" s="39" t="s">
        <v>1459</v>
      </c>
    </row>
    <row r="621" spans="1:1" x14ac:dyDescent="0.2">
      <c r="A621" s="39" t="s">
        <v>1460</v>
      </c>
    </row>
    <row r="622" spans="1:1" x14ac:dyDescent="0.2">
      <c r="A622" s="39" t="s">
        <v>1461</v>
      </c>
    </row>
    <row r="623" spans="1:1" x14ac:dyDescent="0.2">
      <c r="A623" s="39" t="s">
        <v>1462</v>
      </c>
    </row>
    <row r="624" spans="1:1" x14ac:dyDescent="0.2">
      <c r="A624" s="39" t="s">
        <v>622</v>
      </c>
    </row>
    <row r="625" spans="1:1" x14ac:dyDescent="0.2">
      <c r="A625" s="39" t="s">
        <v>1463</v>
      </c>
    </row>
    <row r="626" spans="1:1" x14ac:dyDescent="0.2">
      <c r="A626" s="39" t="s">
        <v>623</v>
      </c>
    </row>
    <row r="627" spans="1:1" x14ac:dyDescent="0.2">
      <c r="A627" s="39" t="s">
        <v>624</v>
      </c>
    </row>
    <row r="628" spans="1:1" x14ac:dyDescent="0.2">
      <c r="A628" s="39" t="s">
        <v>1464</v>
      </c>
    </row>
    <row r="629" spans="1:1" x14ac:dyDescent="0.2">
      <c r="A629" s="39" t="s">
        <v>1465</v>
      </c>
    </row>
    <row r="630" spans="1:1" x14ac:dyDescent="0.2">
      <c r="A630" s="39" t="s">
        <v>294</v>
      </c>
    </row>
    <row r="631" spans="1:1" x14ac:dyDescent="0.2">
      <c r="A631" s="39" t="s">
        <v>1466</v>
      </c>
    </row>
    <row r="632" spans="1:1" x14ac:dyDescent="0.2">
      <c r="A632" s="39" t="s">
        <v>1467</v>
      </c>
    </row>
    <row r="633" spans="1:1" x14ac:dyDescent="0.2">
      <c r="A633" s="39" t="s">
        <v>1468</v>
      </c>
    </row>
    <row r="634" spans="1:1" x14ac:dyDescent="0.2">
      <c r="A634" s="39" t="s">
        <v>1469</v>
      </c>
    </row>
    <row r="635" spans="1:1" x14ac:dyDescent="0.2">
      <c r="A635" s="39" t="s">
        <v>625</v>
      </c>
    </row>
    <row r="636" spans="1:1" x14ac:dyDescent="0.2">
      <c r="A636" s="39" t="s">
        <v>1470</v>
      </c>
    </row>
    <row r="637" spans="1:1" x14ac:dyDescent="0.2">
      <c r="A637" s="39" t="s">
        <v>626</v>
      </c>
    </row>
    <row r="638" spans="1:1" x14ac:dyDescent="0.2">
      <c r="A638" s="39" t="s">
        <v>627</v>
      </c>
    </row>
    <row r="639" spans="1:1" x14ac:dyDescent="0.2">
      <c r="A639" s="39" t="s">
        <v>1471</v>
      </c>
    </row>
    <row r="640" spans="1:1" x14ac:dyDescent="0.2">
      <c r="A640" s="39" t="s">
        <v>1472</v>
      </c>
    </row>
    <row r="641" spans="1:1" x14ac:dyDescent="0.2">
      <c r="A641" s="39" t="s">
        <v>305</v>
      </c>
    </row>
    <row r="642" spans="1:1" x14ac:dyDescent="0.2">
      <c r="A642" s="39" t="s">
        <v>1473</v>
      </c>
    </row>
    <row r="643" spans="1:1" x14ac:dyDescent="0.2">
      <c r="A643" s="39" t="s">
        <v>1474</v>
      </c>
    </row>
    <row r="644" spans="1:1" x14ac:dyDescent="0.2">
      <c r="A644" s="39" t="s">
        <v>1475</v>
      </c>
    </row>
    <row r="645" spans="1:1" x14ac:dyDescent="0.2">
      <c r="A645" s="39" t="s">
        <v>1476</v>
      </c>
    </row>
    <row r="646" spans="1:1" x14ac:dyDescent="0.2">
      <c r="A646" s="39" t="s">
        <v>628</v>
      </c>
    </row>
    <row r="647" spans="1:1" x14ac:dyDescent="0.2">
      <c r="A647" s="39" t="s">
        <v>1477</v>
      </c>
    </row>
    <row r="648" spans="1:1" x14ac:dyDescent="0.2">
      <c r="A648" s="39" t="s">
        <v>629</v>
      </c>
    </row>
    <row r="649" spans="1:1" x14ac:dyDescent="0.2">
      <c r="A649" s="39" t="s">
        <v>1287</v>
      </c>
    </row>
    <row r="650" spans="1:1" x14ac:dyDescent="0.2">
      <c r="A650" s="39" t="s">
        <v>314</v>
      </c>
    </row>
    <row r="651" spans="1:1" x14ac:dyDescent="0.2">
      <c r="A651" s="39" t="s">
        <v>226</v>
      </c>
    </row>
    <row r="652" spans="1:1" x14ac:dyDescent="0.2">
      <c r="A652" s="39" t="s">
        <v>227</v>
      </c>
    </row>
    <row r="653" spans="1:1" x14ac:dyDescent="0.2">
      <c r="A653" s="39" t="s">
        <v>631</v>
      </c>
    </row>
    <row r="654" spans="1:1" x14ac:dyDescent="0.2">
      <c r="A654" s="39" t="s">
        <v>318</v>
      </c>
    </row>
    <row r="655" spans="1:1" x14ac:dyDescent="0.2">
      <c r="A655" s="39" t="s">
        <v>319</v>
      </c>
    </row>
    <row r="656" spans="1:1" x14ac:dyDescent="0.2">
      <c r="A656" s="39" t="s">
        <v>632</v>
      </c>
    </row>
    <row r="657" spans="1:1" x14ac:dyDescent="0.2">
      <c r="A657" s="39" t="s">
        <v>633</v>
      </c>
    </row>
    <row r="658" spans="1:1" x14ac:dyDescent="0.2">
      <c r="A658" s="39" t="s">
        <v>634</v>
      </c>
    </row>
    <row r="659" spans="1:1" x14ac:dyDescent="0.2">
      <c r="A659" s="39" t="s">
        <v>635</v>
      </c>
    </row>
    <row r="660" spans="1:1" x14ac:dyDescent="0.2">
      <c r="A660" s="39" t="s">
        <v>636</v>
      </c>
    </row>
    <row r="661" spans="1:1" x14ac:dyDescent="0.2">
      <c r="A661" s="39" t="s">
        <v>1478</v>
      </c>
    </row>
    <row r="662" spans="1:1" x14ac:dyDescent="0.2">
      <c r="A662" s="39" t="s">
        <v>637</v>
      </c>
    </row>
    <row r="663" spans="1:1" x14ac:dyDescent="0.2">
      <c r="A663" s="39" t="s">
        <v>1479</v>
      </c>
    </row>
    <row r="664" spans="1:1" x14ac:dyDescent="0.2">
      <c r="A664" s="39" t="s">
        <v>1480</v>
      </c>
    </row>
    <row r="665" spans="1:1" x14ac:dyDescent="0.2">
      <c r="A665" s="39" t="s">
        <v>1288</v>
      </c>
    </row>
    <row r="666" spans="1:1" x14ac:dyDescent="0.2">
      <c r="A666" s="39" t="s">
        <v>638</v>
      </c>
    </row>
    <row r="667" spans="1:1" x14ac:dyDescent="0.2">
      <c r="A667" s="39" t="s">
        <v>1289</v>
      </c>
    </row>
    <row r="668" spans="1:1" x14ac:dyDescent="0.2">
      <c r="A668" s="39" t="s">
        <v>1290</v>
      </c>
    </row>
    <row r="669" spans="1:1" x14ac:dyDescent="0.2">
      <c r="A669" s="39" t="s">
        <v>639</v>
      </c>
    </row>
    <row r="670" spans="1:1" x14ac:dyDescent="0.2">
      <c r="A670" s="39" t="s">
        <v>640</v>
      </c>
    </row>
    <row r="671" spans="1:1" x14ac:dyDescent="0.2">
      <c r="A671" s="39" t="s">
        <v>641</v>
      </c>
    </row>
    <row r="672" spans="1:1" x14ac:dyDescent="0.2">
      <c r="A672" s="39" t="s">
        <v>1481</v>
      </c>
    </row>
    <row r="673" spans="1:1" x14ac:dyDescent="0.2">
      <c r="A673" s="39" t="s">
        <v>1482</v>
      </c>
    </row>
    <row r="674" spans="1:1" x14ac:dyDescent="0.2">
      <c r="A674" s="39" t="s">
        <v>1291</v>
      </c>
    </row>
    <row r="675" spans="1:1" x14ac:dyDescent="0.2">
      <c r="A675" s="39" t="s">
        <v>1483</v>
      </c>
    </row>
    <row r="676" spans="1:1" x14ac:dyDescent="0.2">
      <c r="A676" s="39" t="s">
        <v>642</v>
      </c>
    </row>
    <row r="677" spans="1:1" x14ac:dyDescent="0.2">
      <c r="A677" s="39" t="s">
        <v>643</v>
      </c>
    </row>
    <row r="678" spans="1:1" x14ac:dyDescent="0.2">
      <c r="A678" s="39" t="s">
        <v>644</v>
      </c>
    </row>
    <row r="679" spans="1:1" x14ac:dyDescent="0.2">
      <c r="A679" s="39" t="s">
        <v>645</v>
      </c>
    </row>
    <row r="680" spans="1:1" x14ac:dyDescent="0.2">
      <c r="A680" s="39" t="s">
        <v>646</v>
      </c>
    </row>
    <row r="681" spans="1:1" x14ac:dyDescent="0.2">
      <c r="A681" s="39" t="s">
        <v>647</v>
      </c>
    </row>
    <row r="682" spans="1:1" x14ac:dyDescent="0.2">
      <c r="A682" s="39" t="s">
        <v>1484</v>
      </c>
    </row>
    <row r="683" spans="1:1" x14ac:dyDescent="0.2">
      <c r="A683" s="39" t="s">
        <v>1485</v>
      </c>
    </row>
    <row r="684" spans="1:1" x14ac:dyDescent="0.2">
      <c r="A684" s="39" t="s">
        <v>1486</v>
      </c>
    </row>
    <row r="685" spans="1:1" x14ac:dyDescent="0.2">
      <c r="A685" s="39" t="s">
        <v>1487</v>
      </c>
    </row>
    <row r="686" spans="1:1" x14ac:dyDescent="0.2">
      <c r="A686" s="39" t="s">
        <v>1488</v>
      </c>
    </row>
    <row r="687" spans="1:1" x14ac:dyDescent="0.2">
      <c r="A687" s="39" t="s">
        <v>1293</v>
      </c>
    </row>
    <row r="688" spans="1:1" x14ac:dyDescent="0.2">
      <c r="A688" s="39" t="s">
        <v>649</v>
      </c>
    </row>
    <row r="689" spans="1:1" x14ac:dyDescent="0.2">
      <c r="A689" s="39" t="s">
        <v>1294</v>
      </c>
    </row>
    <row r="690" spans="1:1" x14ac:dyDescent="0.2">
      <c r="A690" s="39" t="s">
        <v>1295</v>
      </c>
    </row>
    <row r="691" spans="1:1" x14ac:dyDescent="0.2">
      <c r="A691" s="39" t="s">
        <v>650</v>
      </c>
    </row>
    <row r="692" spans="1:1" x14ac:dyDescent="0.2">
      <c r="A692" s="39" t="s">
        <v>651</v>
      </c>
    </row>
    <row r="693" spans="1:1" x14ac:dyDescent="0.2">
      <c r="A693" s="39" t="s">
        <v>652</v>
      </c>
    </row>
    <row r="694" spans="1:1" x14ac:dyDescent="0.2">
      <c r="A694" s="39" t="s">
        <v>1489</v>
      </c>
    </row>
    <row r="695" spans="1:1" x14ac:dyDescent="0.2">
      <c r="A695" s="39" t="s">
        <v>1490</v>
      </c>
    </row>
    <row r="696" spans="1:1" x14ac:dyDescent="0.2">
      <c r="A696" s="39" t="s">
        <v>1491</v>
      </c>
    </row>
    <row r="697" spans="1:1" x14ac:dyDescent="0.2">
      <c r="A697" s="39" t="s">
        <v>1492</v>
      </c>
    </row>
    <row r="698" spans="1:1" x14ac:dyDescent="0.2">
      <c r="A698" s="39" t="s">
        <v>1296</v>
      </c>
    </row>
    <row r="699" spans="1:1" x14ac:dyDescent="0.2">
      <c r="A699" s="39" t="s">
        <v>653</v>
      </c>
    </row>
    <row r="700" spans="1:1" x14ac:dyDescent="0.2">
      <c r="A700" s="39" t="s">
        <v>1297</v>
      </c>
    </row>
    <row r="701" spans="1:1" x14ac:dyDescent="0.2">
      <c r="A701" s="39" t="s">
        <v>1298</v>
      </c>
    </row>
    <row r="702" spans="1:1" x14ac:dyDescent="0.2">
      <c r="A702" s="39" t="s">
        <v>654</v>
      </c>
    </row>
    <row r="703" spans="1:1" x14ac:dyDescent="0.2">
      <c r="A703" s="39" t="s">
        <v>655</v>
      </c>
    </row>
    <row r="704" spans="1:1" x14ac:dyDescent="0.2">
      <c r="A704" s="39" t="s">
        <v>656</v>
      </c>
    </row>
    <row r="705" spans="1:1" x14ac:dyDescent="0.2">
      <c r="A705" s="39" t="s">
        <v>1493</v>
      </c>
    </row>
    <row r="706" spans="1:1" x14ac:dyDescent="0.2">
      <c r="A706" s="39" t="s">
        <v>1494</v>
      </c>
    </row>
    <row r="707" spans="1:1" x14ac:dyDescent="0.2">
      <c r="A707" s="39" t="s">
        <v>1495</v>
      </c>
    </row>
    <row r="708" spans="1:1" x14ac:dyDescent="0.2">
      <c r="A708" s="39" t="s">
        <v>657</v>
      </c>
    </row>
    <row r="709" spans="1:1" x14ac:dyDescent="0.2">
      <c r="A709" s="39" t="s">
        <v>1299</v>
      </c>
    </row>
    <row r="710" spans="1:1" x14ac:dyDescent="0.2">
      <c r="A710" s="39" t="s">
        <v>658</v>
      </c>
    </row>
    <row r="711" spans="1:1" x14ac:dyDescent="0.2">
      <c r="A711" s="39" t="s">
        <v>1300</v>
      </c>
    </row>
    <row r="712" spans="1:1" x14ac:dyDescent="0.2">
      <c r="A712" s="39" t="s">
        <v>795</v>
      </c>
    </row>
    <row r="713" spans="1:1" x14ac:dyDescent="0.2">
      <c r="A713" s="39" t="s">
        <v>377</v>
      </c>
    </row>
    <row r="714" spans="1:1" x14ac:dyDescent="0.2">
      <c r="A714" s="39" t="s">
        <v>1496</v>
      </c>
    </row>
    <row r="715" spans="1:1" x14ac:dyDescent="0.2">
      <c r="A715" s="39" t="s">
        <v>659</v>
      </c>
    </row>
    <row r="716" spans="1:1" x14ac:dyDescent="0.2">
      <c r="A716" s="39" t="s">
        <v>660</v>
      </c>
    </row>
    <row r="717" spans="1:1" x14ac:dyDescent="0.2">
      <c r="A717" s="39" t="s">
        <v>661</v>
      </c>
    </row>
    <row r="718" spans="1:1" x14ac:dyDescent="0.2">
      <c r="A718" s="39" t="s">
        <v>1497</v>
      </c>
    </row>
    <row r="719" spans="1:1" x14ac:dyDescent="0.2">
      <c r="A719" s="39" t="s">
        <v>662</v>
      </c>
    </row>
    <row r="720" spans="1:1" x14ac:dyDescent="0.2">
      <c r="A720" s="39" t="s">
        <v>1498</v>
      </c>
    </row>
    <row r="721" spans="1:1" x14ac:dyDescent="0.2">
      <c r="A721" s="39" t="s">
        <v>663</v>
      </c>
    </row>
    <row r="722" spans="1:1" x14ac:dyDescent="0.2">
      <c r="A722" s="39" t="s">
        <v>1499</v>
      </c>
    </row>
    <row r="723" spans="1:1" x14ac:dyDescent="0.2">
      <c r="A723" s="39" t="s">
        <v>1301</v>
      </c>
    </row>
    <row r="724" spans="1:1" x14ac:dyDescent="0.2">
      <c r="A724" s="39" t="s">
        <v>664</v>
      </c>
    </row>
    <row r="725" spans="1:1" x14ac:dyDescent="0.2">
      <c r="A725" s="39" t="s">
        <v>665</v>
      </c>
    </row>
    <row r="726" spans="1:1" x14ac:dyDescent="0.2">
      <c r="A726" s="39" t="s">
        <v>666</v>
      </c>
    </row>
    <row r="727" spans="1:1" x14ac:dyDescent="0.2">
      <c r="A727" s="39" t="s">
        <v>667</v>
      </c>
    </row>
    <row r="728" spans="1:1" x14ac:dyDescent="0.2">
      <c r="A728" s="39" t="s">
        <v>1500</v>
      </c>
    </row>
    <row r="729" spans="1:1" x14ac:dyDescent="0.2">
      <c r="A729" s="39" t="s">
        <v>1501</v>
      </c>
    </row>
    <row r="730" spans="1:1" x14ac:dyDescent="0.2">
      <c r="A730" s="39" t="s">
        <v>1008</v>
      </c>
    </row>
    <row r="731" spans="1:1" x14ac:dyDescent="0.2">
      <c r="A731" s="39" t="s">
        <v>1502</v>
      </c>
    </row>
    <row r="732" spans="1:1" x14ac:dyDescent="0.2">
      <c r="A732" s="39" t="s">
        <v>1503</v>
      </c>
    </row>
    <row r="733" spans="1:1" x14ac:dyDescent="0.2">
      <c r="A733" s="39" t="s">
        <v>670</v>
      </c>
    </row>
    <row r="734" spans="1:1" x14ac:dyDescent="0.2">
      <c r="A734" s="39" t="s">
        <v>234</v>
      </c>
    </row>
    <row r="735" spans="1:1" x14ac:dyDescent="0.2">
      <c r="A735" s="39" t="s">
        <v>671</v>
      </c>
    </row>
    <row r="736" spans="1:1" x14ac:dyDescent="0.2">
      <c r="A736" s="39" t="s">
        <v>235</v>
      </c>
    </row>
    <row r="737" spans="1:1" x14ac:dyDescent="0.2">
      <c r="A737" s="39" t="s">
        <v>1504</v>
      </c>
    </row>
    <row r="738" spans="1:1" x14ac:dyDescent="0.2">
      <c r="A738" s="39" t="s">
        <v>672</v>
      </c>
    </row>
    <row r="739" spans="1:1" x14ac:dyDescent="0.2">
      <c r="A739" s="39" t="s">
        <v>1505</v>
      </c>
    </row>
    <row r="740" spans="1:1" x14ac:dyDescent="0.2">
      <c r="A740" s="39" t="s">
        <v>673</v>
      </c>
    </row>
    <row r="741" spans="1:1" x14ac:dyDescent="0.2">
      <c r="A741" s="39" t="s">
        <v>1506</v>
      </c>
    </row>
    <row r="742" spans="1:1" x14ac:dyDescent="0.2">
      <c r="A742" s="39" t="s">
        <v>1507</v>
      </c>
    </row>
    <row r="743" spans="1:1" x14ac:dyDescent="0.2">
      <c r="A743" s="39" t="s">
        <v>674</v>
      </c>
    </row>
    <row r="744" spans="1:1" x14ac:dyDescent="0.2">
      <c r="A744" s="39" t="s">
        <v>675</v>
      </c>
    </row>
    <row r="745" spans="1:1" x14ac:dyDescent="0.2">
      <c r="A745" s="39" t="s">
        <v>676</v>
      </c>
    </row>
    <row r="746" spans="1:1" x14ac:dyDescent="0.2">
      <c r="A746" s="39" t="s">
        <v>677</v>
      </c>
    </row>
    <row r="747" spans="1:1" x14ac:dyDescent="0.2">
      <c r="A747" s="39" t="s">
        <v>1508</v>
      </c>
    </row>
    <row r="748" spans="1:1" x14ac:dyDescent="0.2">
      <c r="A748" s="39" t="s">
        <v>1509</v>
      </c>
    </row>
    <row r="749" spans="1:1" x14ac:dyDescent="0.2">
      <c r="A749" s="39" t="s">
        <v>1510</v>
      </c>
    </row>
    <row r="750" spans="1:1" x14ac:dyDescent="0.2">
      <c r="A750" s="39" t="s">
        <v>1511</v>
      </c>
    </row>
    <row r="751" spans="1:1" x14ac:dyDescent="0.2">
      <c r="A751" s="39" t="s">
        <v>680</v>
      </c>
    </row>
    <row r="752" spans="1:1" x14ac:dyDescent="0.2">
      <c r="A752" s="39" t="s">
        <v>681</v>
      </c>
    </row>
    <row r="753" spans="1:1" x14ac:dyDescent="0.2">
      <c r="A753" s="39" t="s">
        <v>682</v>
      </c>
    </row>
    <row r="754" spans="1:1" x14ac:dyDescent="0.2">
      <c r="A754" s="39" t="s">
        <v>683</v>
      </c>
    </row>
    <row r="755" spans="1:1" x14ac:dyDescent="0.2">
      <c r="A755" s="39" t="s">
        <v>684</v>
      </c>
    </row>
    <row r="756" spans="1:1" x14ac:dyDescent="0.2">
      <c r="A756" s="39" t="s">
        <v>685</v>
      </c>
    </row>
    <row r="757" spans="1:1" x14ac:dyDescent="0.2">
      <c r="A757" s="39" t="s">
        <v>686</v>
      </c>
    </row>
    <row r="758" spans="1:1" x14ac:dyDescent="0.2">
      <c r="A758" s="39" t="s">
        <v>687</v>
      </c>
    </row>
    <row r="759" spans="1:1" x14ac:dyDescent="0.2">
      <c r="A759" s="39" t="s">
        <v>1302</v>
      </c>
    </row>
    <row r="760" spans="1:1" x14ac:dyDescent="0.2">
      <c r="A760" s="39" t="s">
        <v>1512</v>
      </c>
    </row>
    <row r="761" spans="1:1" x14ac:dyDescent="0.2">
      <c r="A761" s="39" t="s">
        <v>1513</v>
      </c>
    </row>
    <row r="762" spans="1:1" x14ac:dyDescent="0.2">
      <c r="A762" s="39" t="s">
        <v>1303</v>
      </c>
    </row>
    <row r="763" spans="1:1" x14ac:dyDescent="0.2">
      <c r="A763" s="39" t="s">
        <v>778</v>
      </c>
    </row>
    <row r="764" spans="1:1" x14ac:dyDescent="0.2">
      <c r="A764" s="39" t="s">
        <v>223</v>
      </c>
    </row>
    <row r="765" spans="1:1" x14ac:dyDescent="0.2">
      <c r="A765" s="39" t="s">
        <v>689</v>
      </c>
    </row>
    <row r="766" spans="1:1" x14ac:dyDescent="0.2">
      <c r="A766" s="39" t="s">
        <v>430</v>
      </c>
    </row>
    <row r="767" spans="1:1" x14ac:dyDescent="0.2">
      <c r="A767" s="39" t="s">
        <v>431</v>
      </c>
    </row>
    <row r="768" spans="1:1" x14ac:dyDescent="0.2">
      <c r="A768" s="39" t="s">
        <v>432</v>
      </c>
    </row>
    <row r="769" spans="1:1" x14ac:dyDescent="0.2">
      <c r="A769" s="39" t="s">
        <v>433</v>
      </c>
    </row>
    <row r="770" spans="1:1" x14ac:dyDescent="0.2">
      <c r="A770" s="39" t="s">
        <v>434</v>
      </c>
    </row>
    <row r="771" spans="1:1" x14ac:dyDescent="0.2">
      <c r="A771" s="39" t="s">
        <v>435</v>
      </c>
    </row>
    <row r="772" spans="1:1" x14ac:dyDescent="0.2">
      <c r="A772" s="39" t="s">
        <v>690</v>
      </c>
    </row>
    <row r="773" spans="1:1" x14ac:dyDescent="0.2">
      <c r="A773" s="39" t="s">
        <v>691</v>
      </c>
    </row>
    <row r="774" spans="1:1" x14ac:dyDescent="0.2">
      <c r="A774" s="39" t="s">
        <v>692</v>
      </c>
    </row>
    <row r="775" spans="1:1" x14ac:dyDescent="0.2">
      <c r="A775" s="39" t="s">
        <v>693</v>
      </c>
    </row>
    <row r="776" spans="1:1" x14ac:dyDescent="0.2">
      <c r="A776" s="39" t="s">
        <v>694</v>
      </c>
    </row>
    <row r="777" spans="1:1" x14ac:dyDescent="0.2">
      <c r="A777" s="39" t="s">
        <v>695</v>
      </c>
    </row>
    <row r="778" spans="1:1" x14ac:dyDescent="0.2">
      <c r="A778" s="39" t="s">
        <v>696</v>
      </c>
    </row>
    <row r="779" spans="1:1" x14ac:dyDescent="0.2">
      <c r="A779" s="39" t="s">
        <v>697</v>
      </c>
    </row>
    <row r="780" spans="1:1" x14ac:dyDescent="0.2">
      <c r="A780" s="39" t="s">
        <v>779</v>
      </c>
    </row>
    <row r="781" spans="1:1" x14ac:dyDescent="0.2">
      <c r="A781" s="39" t="s">
        <v>1514</v>
      </c>
    </row>
    <row r="782" spans="1:1" x14ac:dyDescent="0.2">
      <c r="A782" s="39" t="s">
        <v>780</v>
      </c>
    </row>
    <row r="783" spans="1:1" x14ac:dyDescent="0.2">
      <c r="A783" s="39" t="s">
        <v>781</v>
      </c>
    </row>
    <row r="784" spans="1:1" x14ac:dyDescent="0.2">
      <c r="A784" s="39" t="s">
        <v>224</v>
      </c>
    </row>
    <row r="785" spans="1:1" x14ac:dyDescent="0.2">
      <c r="A785" s="39" t="s">
        <v>225</v>
      </c>
    </row>
    <row r="786" spans="1:1" x14ac:dyDescent="0.2">
      <c r="A786" s="39" t="s">
        <v>1304</v>
      </c>
    </row>
    <row r="787" spans="1:1" x14ac:dyDescent="0.2">
      <c r="A787" s="39" t="s">
        <v>451</v>
      </c>
    </row>
    <row r="788" spans="1:1" x14ac:dyDescent="0.2">
      <c r="A788" s="39" t="s">
        <v>452</v>
      </c>
    </row>
    <row r="789" spans="1:1" x14ac:dyDescent="0.2">
      <c r="A789" s="39" t="s">
        <v>453</v>
      </c>
    </row>
    <row r="790" spans="1:1" x14ac:dyDescent="0.2">
      <c r="A790" s="39" t="s">
        <v>454</v>
      </c>
    </row>
    <row r="791" spans="1:1" x14ac:dyDescent="0.2">
      <c r="A791" s="39" t="s">
        <v>455</v>
      </c>
    </row>
    <row r="792" spans="1:1" x14ac:dyDescent="0.2">
      <c r="A792" s="39" t="s">
        <v>456</v>
      </c>
    </row>
    <row r="793" spans="1:1" x14ac:dyDescent="0.2">
      <c r="A793" s="39" t="s">
        <v>698</v>
      </c>
    </row>
    <row r="794" spans="1:1" x14ac:dyDescent="0.2">
      <c r="A794" s="39" t="s">
        <v>699</v>
      </c>
    </row>
    <row r="795" spans="1:1" x14ac:dyDescent="0.2">
      <c r="A795" s="39" t="s">
        <v>700</v>
      </c>
    </row>
    <row r="796" spans="1:1" x14ac:dyDescent="0.2">
      <c r="A796" s="39" t="s">
        <v>701</v>
      </c>
    </row>
    <row r="797" spans="1:1" x14ac:dyDescent="0.2">
      <c r="A797" s="39" t="s">
        <v>702</v>
      </c>
    </row>
    <row r="798" spans="1:1" x14ac:dyDescent="0.2">
      <c r="A798" s="39" t="s">
        <v>703</v>
      </c>
    </row>
    <row r="799" spans="1:1" x14ac:dyDescent="0.2">
      <c r="A799" s="39" t="s">
        <v>704</v>
      </c>
    </row>
    <row r="800" spans="1:1" x14ac:dyDescent="0.2">
      <c r="A800" s="39" t="s">
        <v>705</v>
      </c>
    </row>
    <row r="801" spans="1:1" x14ac:dyDescent="0.2">
      <c r="A801" s="39" t="s">
        <v>1515</v>
      </c>
    </row>
    <row r="802" spans="1:1" x14ac:dyDescent="0.2">
      <c r="A802" s="39" t="s">
        <v>706</v>
      </c>
    </row>
    <row r="803" spans="1:1" x14ac:dyDescent="0.2">
      <c r="A803" s="39" t="s">
        <v>1516</v>
      </c>
    </row>
    <row r="804" spans="1:1" x14ac:dyDescent="0.2">
      <c r="A804" s="39" t="s">
        <v>707</v>
      </c>
    </row>
    <row r="805" spans="1:1" x14ac:dyDescent="0.2">
      <c r="A805" s="39" t="s">
        <v>1517</v>
      </c>
    </row>
    <row r="806" spans="1:1" x14ac:dyDescent="0.2">
      <c r="A806" s="39" t="s">
        <v>1518</v>
      </c>
    </row>
    <row r="807" spans="1:1" x14ac:dyDescent="0.2">
      <c r="A807" s="39" t="s">
        <v>1519</v>
      </c>
    </row>
    <row r="808" spans="1:1" x14ac:dyDescent="0.2">
      <c r="A808" s="39" t="s">
        <v>708</v>
      </c>
    </row>
    <row r="809" spans="1:1" x14ac:dyDescent="0.2">
      <c r="A809" s="39" t="s">
        <v>1520</v>
      </c>
    </row>
    <row r="810" spans="1:1" x14ac:dyDescent="0.2">
      <c r="A810" s="39" t="s">
        <v>1521</v>
      </c>
    </row>
    <row r="811" spans="1:1" x14ac:dyDescent="0.2">
      <c r="A811" s="39" t="s">
        <v>1522</v>
      </c>
    </row>
    <row r="812" spans="1:1" x14ac:dyDescent="0.2">
      <c r="A812" s="39" t="s">
        <v>249</v>
      </c>
    </row>
    <row r="813" spans="1:1" x14ac:dyDescent="0.2">
      <c r="A813" s="39" t="s">
        <v>709</v>
      </c>
    </row>
    <row r="814" spans="1:1" x14ac:dyDescent="0.2">
      <c r="A814" s="39" t="s">
        <v>710</v>
      </c>
    </row>
    <row r="815" spans="1:1" x14ac:dyDescent="0.2">
      <c r="A815" s="39" t="s">
        <v>1523</v>
      </c>
    </row>
    <row r="816" spans="1:1" x14ac:dyDescent="0.2">
      <c r="A816" s="39" t="s">
        <v>480</v>
      </c>
    </row>
    <row r="817" spans="1:1" x14ac:dyDescent="0.2">
      <c r="A817" s="39" t="s">
        <v>712</v>
      </c>
    </row>
    <row r="818" spans="1:1" x14ac:dyDescent="0.2">
      <c r="A818" s="39" t="s">
        <v>713</v>
      </c>
    </row>
    <row r="819" spans="1:1" x14ac:dyDescent="0.2">
      <c r="A819" s="39" t="s">
        <v>714</v>
      </c>
    </row>
    <row r="820" spans="1:1" x14ac:dyDescent="0.2">
      <c r="A820" s="39" t="s">
        <v>715</v>
      </c>
    </row>
    <row r="821" spans="1:1" x14ac:dyDescent="0.2">
      <c r="A821" s="39" t="s">
        <v>1524</v>
      </c>
    </row>
    <row r="822" spans="1:1" x14ac:dyDescent="0.2">
      <c r="A822" s="39" t="s">
        <v>1525</v>
      </c>
    </row>
    <row r="823" spans="1:1" x14ac:dyDescent="0.2">
      <c r="A823" s="39" t="s">
        <v>1526</v>
      </c>
    </row>
    <row r="824" spans="1:1" x14ac:dyDescent="0.2">
      <c r="A824" s="39" t="s">
        <v>1527</v>
      </c>
    </row>
    <row r="825" spans="1:1" x14ac:dyDescent="0.2">
      <c r="A825" s="39" t="s">
        <v>1528</v>
      </c>
    </row>
    <row r="826" spans="1:1" x14ac:dyDescent="0.2">
      <c r="A826" s="39" t="s">
        <v>716</v>
      </c>
    </row>
    <row r="827" spans="1:1" x14ac:dyDescent="0.2">
      <c r="A827" s="39" t="s">
        <v>1529</v>
      </c>
    </row>
    <row r="828" spans="1:1" x14ac:dyDescent="0.2">
      <c r="A828" s="39" t="s">
        <v>1530</v>
      </c>
    </row>
    <row r="829" spans="1:1" x14ac:dyDescent="0.2">
      <c r="A829" s="39" t="s">
        <v>1531</v>
      </c>
    </row>
    <row r="830" spans="1:1" x14ac:dyDescent="0.2">
      <c r="A830" s="39" t="s">
        <v>1532</v>
      </c>
    </row>
    <row r="831" spans="1:1" x14ac:dyDescent="0.2">
      <c r="A831" s="39" t="s">
        <v>717</v>
      </c>
    </row>
    <row r="832" spans="1:1" x14ac:dyDescent="0.2">
      <c r="A832" s="39" t="s">
        <v>1533</v>
      </c>
    </row>
    <row r="833" spans="1:1" x14ac:dyDescent="0.2">
      <c r="A833" s="39" t="s">
        <v>1534</v>
      </c>
    </row>
    <row r="834" spans="1:1" x14ac:dyDescent="0.2">
      <c r="A834" s="39" t="s">
        <v>718</v>
      </c>
    </row>
    <row r="835" spans="1:1" x14ac:dyDescent="0.2">
      <c r="A835" s="39" t="s">
        <v>1535</v>
      </c>
    </row>
    <row r="836" spans="1:1" x14ac:dyDescent="0.2">
      <c r="A836" s="39" t="s">
        <v>1536</v>
      </c>
    </row>
    <row r="837" spans="1:1" x14ac:dyDescent="0.2">
      <c r="A837" s="39" t="s">
        <v>719</v>
      </c>
    </row>
    <row r="838" spans="1:1" x14ac:dyDescent="0.2">
      <c r="A838" s="39" t="s">
        <v>1537</v>
      </c>
    </row>
    <row r="839" spans="1:1" x14ac:dyDescent="0.2">
      <c r="A839" s="39" t="s">
        <v>720</v>
      </c>
    </row>
    <row r="840" spans="1:1" x14ac:dyDescent="0.2">
      <c r="A840" s="39" t="s">
        <v>721</v>
      </c>
    </row>
    <row r="841" spans="1:1" x14ac:dyDescent="0.2">
      <c r="A841" s="39" t="s">
        <v>1538</v>
      </c>
    </row>
    <row r="842" spans="1:1" x14ac:dyDescent="0.2">
      <c r="A842" s="39" t="s">
        <v>506</v>
      </c>
    </row>
    <row r="843" spans="1:1" x14ac:dyDescent="0.2">
      <c r="A843" s="39" t="s">
        <v>1539</v>
      </c>
    </row>
    <row r="844" spans="1:1" x14ac:dyDescent="0.2">
      <c r="A844" s="39" t="s">
        <v>1540</v>
      </c>
    </row>
    <row r="845" spans="1:1" x14ac:dyDescent="0.2">
      <c r="A845" s="39" t="s">
        <v>1541</v>
      </c>
    </row>
    <row r="846" spans="1:1" x14ac:dyDescent="0.2">
      <c r="A846" s="39" t="s">
        <v>1542</v>
      </c>
    </row>
    <row r="847" spans="1:1" x14ac:dyDescent="0.2">
      <c r="A847" s="39" t="s">
        <v>250</v>
      </c>
    </row>
    <row r="848" spans="1:1" x14ac:dyDescent="0.2">
      <c r="A848" s="39" t="s">
        <v>251</v>
      </c>
    </row>
    <row r="849" spans="1:1" x14ac:dyDescent="0.2">
      <c r="A849" s="39" t="s">
        <v>722</v>
      </c>
    </row>
    <row r="850" spans="1:1" x14ac:dyDescent="0.2">
      <c r="A850" s="39" t="s">
        <v>723</v>
      </c>
    </row>
    <row r="851" spans="1:1" x14ac:dyDescent="0.2">
      <c r="A851" s="39" t="s">
        <v>724</v>
      </c>
    </row>
    <row r="852" spans="1:1" x14ac:dyDescent="0.2">
      <c r="A852" s="39" t="s">
        <v>515</v>
      </c>
    </row>
    <row r="853" spans="1:1" x14ac:dyDescent="0.2">
      <c r="A853" s="39" t="s">
        <v>516</v>
      </c>
    </row>
    <row r="854" spans="1:1" x14ac:dyDescent="0.2">
      <c r="A854" s="39" t="s">
        <v>517</v>
      </c>
    </row>
    <row r="855" spans="1:1" x14ac:dyDescent="0.2">
      <c r="A855" s="39" t="s">
        <v>725</v>
      </c>
    </row>
    <row r="856" spans="1:1" x14ac:dyDescent="0.2">
      <c r="A856" s="39" t="s">
        <v>726</v>
      </c>
    </row>
    <row r="857" spans="1:1" x14ac:dyDescent="0.2">
      <c r="A857" s="39" t="s">
        <v>727</v>
      </c>
    </row>
    <row r="858" spans="1:1" x14ac:dyDescent="0.2">
      <c r="A858" s="39" t="s">
        <v>728</v>
      </c>
    </row>
    <row r="859" spans="1:1" x14ac:dyDescent="0.2">
      <c r="A859" s="39" t="s">
        <v>1543</v>
      </c>
    </row>
    <row r="860" spans="1:1" x14ac:dyDescent="0.2">
      <c r="A860" s="39" t="s">
        <v>1544</v>
      </c>
    </row>
    <row r="861" spans="1:1" x14ac:dyDescent="0.2">
      <c r="A861" s="39" t="s">
        <v>729</v>
      </c>
    </row>
    <row r="862" spans="1:1" x14ac:dyDescent="0.2">
      <c r="A862" s="39" t="s">
        <v>525</v>
      </c>
    </row>
    <row r="863" spans="1:1" x14ac:dyDescent="0.2">
      <c r="A863" s="39" t="s">
        <v>730</v>
      </c>
    </row>
    <row r="864" spans="1:1" x14ac:dyDescent="0.2">
      <c r="A864" s="39" t="s">
        <v>731</v>
      </c>
    </row>
    <row r="865" spans="1:1" x14ac:dyDescent="0.2">
      <c r="A865" s="39" t="s">
        <v>252</v>
      </c>
    </row>
    <row r="866" spans="1:1" x14ac:dyDescent="0.2">
      <c r="A866" s="39" t="s">
        <v>253</v>
      </c>
    </row>
    <row r="867" spans="1:1" x14ac:dyDescent="0.2">
      <c r="A867" s="39" t="s">
        <v>529</v>
      </c>
    </row>
    <row r="868" spans="1:1" x14ac:dyDescent="0.2">
      <c r="A868" s="39" t="s">
        <v>732</v>
      </c>
    </row>
    <row r="869" spans="1:1" x14ac:dyDescent="0.2">
      <c r="A869" s="39" t="s">
        <v>733</v>
      </c>
    </row>
    <row r="870" spans="1:1" x14ac:dyDescent="0.2">
      <c r="A870" s="39" t="s">
        <v>532</v>
      </c>
    </row>
    <row r="871" spans="1:1" x14ac:dyDescent="0.2">
      <c r="A871" s="39" t="s">
        <v>533</v>
      </c>
    </row>
    <row r="872" spans="1:1" x14ac:dyDescent="0.2">
      <c r="A872" s="39" t="s">
        <v>534</v>
      </c>
    </row>
    <row r="873" spans="1:1" x14ac:dyDescent="0.2">
      <c r="A873" s="39" t="s">
        <v>734</v>
      </c>
    </row>
    <row r="874" spans="1:1" x14ac:dyDescent="0.2">
      <c r="A874" s="39" t="s">
        <v>735</v>
      </c>
    </row>
    <row r="875" spans="1:1" x14ac:dyDescent="0.2">
      <c r="A875" s="39" t="s">
        <v>537</v>
      </c>
    </row>
    <row r="876" spans="1:1" x14ac:dyDescent="0.2">
      <c r="A876" s="39" t="s">
        <v>538</v>
      </c>
    </row>
    <row r="877" spans="1:1" x14ac:dyDescent="0.2">
      <c r="A877" s="39" t="s">
        <v>1545</v>
      </c>
    </row>
    <row r="878" spans="1:1" x14ac:dyDescent="0.2">
      <c r="A878" s="39" t="s">
        <v>1546</v>
      </c>
    </row>
    <row r="879" spans="1:1" x14ac:dyDescent="0.2">
      <c r="A879" s="39" t="s">
        <v>1547</v>
      </c>
    </row>
    <row r="880" spans="1:1" x14ac:dyDescent="0.2">
      <c r="A880" s="39" t="s">
        <v>736</v>
      </c>
    </row>
    <row r="881" spans="1:1" x14ac:dyDescent="0.2">
      <c r="A881" s="39" t="s">
        <v>543</v>
      </c>
    </row>
    <row r="882" spans="1:1" x14ac:dyDescent="0.2">
      <c r="A882" s="39" t="s">
        <v>544</v>
      </c>
    </row>
    <row r="883" spans="1:1" x14ac:dyDescent="0.2">
      <c r="A883" s="39" t="s">
        <v>254</v>
      </c>
    </row>
    <row r="884" spans="1:1" x14ac:dyDescent="0.2">
      <c r="A884" s="39" t="s">
        <v>255</v>
      </c>
    </row>
    <row r="885" spans="1:1" x14ac:dyDescent="0.2">
      <c r="A885" s="39" t="s">
        <v>545</v>
      </c>
    </row>
    <row r="886" spans="1:1" x14ac:dyDescent="0.2">
      <c r="A886" s="39" t="s">
        <v>546</v>
      </c>
    </row>
    <row r="887" spans="1:1" x14ac:dyDescent="0.2">
      <c r="A887" s="39" t="s">
        <v>547</v>
      </c>
    </row>
    <row r="888" spans="1:1" x14ac:dyDescent="0.2">
      <c r="A888" s="39" t="s">
        <v>548</v>
      </c>
    </row>
    <row r="889" spans="1:1" x14ac:dyDescent="0.2">
      <c r="A889" s="39" t="s">
        <v>549</v>
      </c>
    </row>
    <row r="890" spans="1:1" x14ac:dyDescent="0.2">
      <c r="A890" s="39" t="s">
        <v>550</v>
      </c>
    </row>
    <row r="891" spans="1:1" x14ac:dyDescent="0.2">
      <c r="A891" s="39" t="s">
        <v>737</v>
      </c>
    </row>
    <row r="892" spans="1:1" x14ac:dyDescent="0.2">
      <c r="A892" s="39" t="s">
        <v>738</v>
      </c>
    </row>
    <row r="893" spans="1:1" x14ac:dyDescent="0.2">
      <c r="A893" s="39" t="s">
        <v>553</v>
      </c>
    </row>
    <row r="894" spans="1:1" x14ac:dyDescent="0.2">
      <c r="A894" s="39" t="s">
        <v>554</v>
      </c>
    </row>
    <row r="895" spans="1:1" x14ac:dyDescent="0.2">
      <c r="A895" s="39" t="s">
        <v>555</v>
      </c>
    </row>
    <row r="896" spans="1:1" x14ac:dyDescent="0.2">
      <c r="A896" s="39" t="s">
        <v>556</v>
      </c>
    </row>
    <row r="897" spans="1:1" x14ac:dyDescent="0.2">
      <c r="A897" s="39" t="s">
        <v>557</v>
      </c>
    </row>
    <row r="898" spans="1:1" x14ac:dyDescent="0.2">
      <c r="A898" s="39" t="s">
        <v>558</v>
      </c>
    </row>
    <row r="899" spans="1:1" x14ac:dyDescent="0.2">
      <c r="A899" s="39" t="s">
        <v>559</v>
      </c>
    </row>
    <row r="900" spans="1:1" x14ac:dyDescent="0.2">
      <c r="A900" s="39" t="s">
        <v>560</v>
      </c>
    </row>
    <row r="901" spans="1:1" x14ac:dyDescent="0.2">
      <c r="A901" s="39" t="s">
        <v>1548</v>
      </c>
    </row>
    <row r="902" spans="1:1" x14ac:dyDescent="0.2">
      <c r="A902" s="39" t="s">
        <v>739</v>
      </c>
    </row>
    <row r="903" spans="1:1" x14ac:dyDescent="0.2">
      <c r="A903" s="39" t="s">
        <v>740</v>
      </c>
    </row>
    <row r="904" spans="1:1" x14ac:dyDescent="0.2">
      <c r="A904" s="39" t="s">
        <v>741</v>
      </c>
    </row>
    <row r="905" spans="1:1" x14ac:dyDescent="0.2">
      <c r="A905" s="39" t="s">
        <v>1549</v>
      </c>
    </row>
    <row r="906" spans="1:1" x14ac:dyDescent="0.2">
      <c r="A906" s="39" t="s">
        <v>742</v>
      </c>
    </row>
    <row r="907" spans="1:1" x14ac:dyDescent="0.2">
      <c r="A907" s="39" t="s">
        <v>743</v>
      </c>
    </row>
    <row r="908" spans="1:1" x14ac:dyDescent="0.2">
      <c r="A908" s="39" t="s">
        <v>1550</v>
      </c>
    </row>
    <row r="909" spans="1:1" x14ac:dyDescent="0.2">
      <c r="A909" s="39" t="s">
        <v>744</v>
      </c>
    </row>
    <row r="910" spans="1:1" x14ac:dyDescent="0.2">
      <c r="A910" s="39" t="s">
        <v>745</v>
      </c>
    </row>
    <row r="911" spans="1:1" x14ac:dyDescent="0.2">
      <c r="A911" s="39" t="s">
        <v>1551</v>
      </c>
    </row>
    <row r="912" spans="1:1" x14ac:dyDescent="0.2">
      <c r="A912" s="39" t="s">
        <v>1552</v>
      </c>
    </row>
    <row r="913" spans="1:1" x14ac:dyDescent="0.2">
      <c r="A913" s="39" t="s">
        <v>1553</v>
      </c>
    </row>
    <row r="914" spans="1:1" x14ac:dyDescent="0.2">
      <c r="A914" s="39" t="s">
        <v>1554</v>
      </c>
    </row>
    <row r="915" spans="1:1" x14ac:dyDescent="0.2">
      <c r="A915" s="39" t="s">
        <v>1555</v>
      </c>
    </row>
    <row r="916" spans="1:1" x14ac:dyDescent="0.2">
      <c r="A916" s="39" t="s">
        <v>1556</v>
      </c>
    </row>
    <row r="917" spans="1:1" x14ac:dyDescent="0.2">
      <c r="A917" s="39" t="s">
        <v>1557</v>
      </c>
    </row>
    <row r="918" spans="1:1" x14ac:dyDescent="0.2">
      <c r="A918" s="39" t="s">
        <v>1558</v>
      </c>
    </row>
    <row r="919" spans="1:1" x14ac:dyDescent="0.2">
      <c r="A919" s="39" t="s">
        <v>256</v>
      </c>
    </row>
    <row r="920" spans="1:1" x14ac:dyDescent="0.2">
      <c r="A920" s="39" t="s">
        <v>257</v>
      </c>
    </row>
    <row r="921" spans="1:1" x14ac:dyDescent="0.2">
      <c r="A921" s="39" t="s">
        <v>746</v>
      </c>
    </row>
    <row r="922" spans="1:1" x14ac:dyDescent="0.2">
      <c r="A922" s="39" t="s">
        <v>747</v>
      </c>
    </row>
    <row r="923" spans="1:1" x14ac:dyDescent="0.2">
      <c r="A923" s="39" t="s">
        <v>748</v>
      </c>
    </row>
    <row r="924" spans="1:1" x14ac:dyDescent="0.2">
      <c r="A924" s="39" t="s">
        <v>749</v>
      </c>
    </row>
    <row r="925" spans="1:1" x14ac:dyDescent="0.2">
      <c r="A925" s="39" t="s">
        <v>750</v>
      </c>
    </row>
    <row r="926" spans="1:1" x14ac:dyDescent="0.2">
      <c r="A926" s="39" t="s">
        <v>751</v>
      </c>
    </row>
    <row r="927" spans="1:1" x14ac:dyDescent="0.2">
      <c r="A927" s="39" t="s">
        <v>752</v>
      </c>
    </row>
    <row r="928" spans="1:1" x14ac:dyDescent="0.2">
      <c r="A928" s="39" t="s">
        <v>753</v>
      </c>
    </row>
    <row r="929" spans="1:1" x14ac:dyDescent="0.2">
      <c r="A929" s="39" t="s">
        <v>754</v>
      </c>
    </row>
    <row r="930" spans="1:1" x14ac:dyDescent="0.2">
      <c r="A930" s="39" t="s">
        <v>755</v>
      </c>
    </row>
    <row r="931" spans="1:1" x14ac:dyDescent="0.2">
      <c r="A931" s="39" t="s">
        <v>1559</v>
      </c>
    </row>
    <row r="932" spans="1:1" x14ac:dyDescent="0.2">
      <c r="A932" s="39" t="s">
        <v>1560</v>
      </c>
    </row>
    <row r="933" spans="1:1" x14ac:dyDescent="0.2">
      <c r="A933" s="39" t="s">
        <v>1561</v>
      </c>
    </row>
    <row r="934" spans="1:1" x14ac:dyDescent="0.2">
      <c r="A934" s="39" t="s">
        <v>594</v>
      </c>
    </row>
    <row r="935" spans="1:1" x14ac:dyDescent="0.2">
      <c r="A935" s="39" t="s">
        <v>756</v>
      </c>
    </row>
    <row r="936" spans="1:1" x14ac:dyDescent="0.2">
      <c r="A936" s="39" t="s">
        <v>757</v>
      </c>
    </row>
    <row r="937" spans="1:1" x14ac:dyDescent="0.2">
      <c r="A937" s="39" t="s">
        <v>258</v>
      </c>
    </row>
    <row r="938" spans="1:1" x14ac:dyDescent="0.2">
      <c r="A938" s="39" t="s">
        <v>259</v>
      </c>
    </row>
    <row r="939" spans="1:1" x14ac:dyDescent="0.2">
      <c r="A939" s="39" t="s">
        <v>758</v>
      </c>
    </row>
    <row r="940" spans="1:1" x14ac:dyDescent="0.2">
      <c r="A940" s="39" t="s">
        <v>759</v>
      </c>
    </row>
    <row r="941" spans="1:1" x14ac:dyDescent="0.2">
      <c r="A941" s="39" t="s">
        <v>760</v>
      </c>
    </row>
    <row r="942" spans="1:1" x14ac:dyDescent="0.2">
      <c r="A942" s="39" t="s">
        <v>602</v>
      </c>
    </row>
    <row r="943" spans="1:1" x14ac:dyDescent="0.2">
      <c r="A943" s="39" t="s">
        <v>761</v>
      </c>
    </row>
    <row r="944" spans="1:1" x14ac:dyDescent="0.2">
      <c r="A944" s="39" t="s">
        <v>762</v>
      </c>
    </row>
    <row r="945" spans="1:1" x14ac:dyDescent="0.2">
      <c r="A945" s="39" t="s">
        <v>763</v>
      </c>
    </row>
    <row r="946" spans="1:1" x14ac:dyDescent="0.2">
      <c r="A946" s="39" t="s">
        <v>764</v>
      </c>
    </row>
    <row r="947" spans="1:1" x14ac:dyDescent="0.2">
      <c r="A947" s="39" t="s">
        <v>765</v>
      </c>
    </row>
    <row r="948" spans="1:1" x14ac:dyDescent="0.2">
      <c r="A948" s="39" t="s">
        <v>766</v>
      </c>
    </row>
    <row r="949" spans="1:1" x14ac:dyDescent="0.2">
      <c r="A949" s="39" t="s">
        <v>1562</v>
      </c>
    </row>
    <row r="950" spans="1:1" x14ac:dyDescent="0.2">
      <c r="A950" s="39" t="s">
        <v>1563</v>
      </c>
    </row>
    <row r="951" spans="1:1" x14ac:dyDescent="0.2">
      <c r="A951" s="39" t="s">
        <v>1564</v>
      </c>
    </row>
    <row r="952" spans="1:1" x14ac:dyDescent="0.2">
      <c r="A952" s="39" t="s">
        <v>612</v>
      </c>
    </row>
    <row r="953" spans="1:1" x14ac:dyDescent="0.2">
      <c r="A953" s="39" t="s">
        <v>767</v>
      </c>
    </row>
    <row r="954" spans="1:1" x14ac:dyDescent="0.2">
      <c r="A954" s="39" t="s">
        <v>768</v>
      </c>
    </row>
    <row r="955" spans="1:1" x14ac:dyDescent="0.2">
      <c r="A955" s="39" t="s">
        <v>260</v>
      </c>
    </row>
    <row r="956" spans="1:1" x14ac:dyDescent="0.2">
      <c r="A956" s="39" t="s">
        <v>769</v>
      </c>
    </row>
    <row r="957" spans="1:1" x14ac:dyDescent="0.2">
      <c r="A957" s="39" t="s">
        <v>1565</v>
      </c>
    </row>
    <row r="958" spans="1:1" x14ac:dyDescent="0.2">
      <c r="A958" s="39" t="s">
        <v>1566</v>
      </c>
    </row>
    <row r="959" spans="1:1" x14ac:dyDescent="0.2">
      <c r="A959" s="39" t="s">
        <v>1567</v>
      </c>
    </row>
    <row r="960" spans="1:1" x14ac:dyDescent="0.2">
      <c r="A960" s="39" t="s">
        <v>1568</v>
      </c>
    </row>
    <row r="961" spans="1:1" x14ac:dyDescent="0.2">
      <c r="A961" s="39" t="s">
        <v>1569</v>
      </c>
    </row>
    <row r="962" spans="1:1" x14ac:dyDescent="0.2">
      <c r="A962" s="39" t="s">
        <v>1454</v>
      </c>
    </row>
    <row r="963" spans="1:1" x14ac:dyDescent="0.2">
      <c r="A963" s="39" t="s">
        <v>1570</v>
      </c>
    </row>
    <row r="964" spans="1:1" x14ac:dyDescent="0.2">
      <c r="A964" s="39" t="s">
        <v>1571</v>
      </c>
    </row>
    <row r="965" spans="1:1" x14ac:dyDescent="0.2">
      <c r="A965" s="39" t="s">
        <v>1455</v>
      </c>
    </row>
    <row r="966" spans="1:1" x14ac:dyDescent="0.2">
      <c r="A966" s="39" t="s">
        <v>1456</v>
      </c>
    </row>
    <row r="967" spans="1:1" x14ac:dyDescent="0.2">
      <c r="A967" s="39" t="s">
        <v>792</v>
      </c>
    </row>
    <row r="968" spans="1:1" x14ac:dyDescent="0.2">
      <c r="A968" s="39" t="s">
        <v>1349</v>
      </c>
    </row>
    <row r="969" spans="1:1" x14ac:dyDescent="0.2">
      <c r="A969" s="39" t="s">
        <v>1350</v>
      </c>
    </row>
    <row r="970" spans="1:1" x14ac:dyDescent="0.2">
      <c r="A970" s="39" t="s">
        <v>1435</v>
      </c>
    </row>
    <row r="971" spans="1:1" x14ac:dyDescent="0.2">
      <c r="A971" s="39" t="s">
        <v>1436</v>
      </c>
    </row>
    <row r="972" spans="1:1" x14ac:dyDescent="0.2">
      <c r="A972" s="39" t="s">
        <v>1572</v>
      </c>
    </row>
    <row r="973" spans="1:1" x14ac:dyDescent="0.2">
      <c r="A973" s="39" t="s">
        <v>1573</v>
      </c>
    </row>
    <row r="974" spans="1:1" x14ac:dyDescent="0.2">
      <c r="A974" s="39" t="s">
        <v>1574</v>
      </c>
    </row>
    <row r="975" spans="1:1" x14ac:dyDescent="0.2">
      <c r="A975" s="39" t="s">
        <v>1575</v>
      </c>
    </row>
    <row r="976" spans="1:1" x14ac:dyDescent="0.2">
      <c r="A976" s="39" t="s">
        <v>1576</v>
      </c>
    </row>
    <row r="977" spans="1:1" x14ac:dyDescent="0.2">
      <c r="A977" s="39" t="s">
        <v>1577</v>
      </c>
    </row>
    <row r="978" spans="1:1" x14ac:dyDescent="0.2">
      <c r="A978" s="39" t="s">
        <v>793</v>
      </c>
    </row>
    <row r="979" spans="1:1" x14ac:dyDescent="0.2">
      <c r="A979" s="39" t="s">
        <v>1578</v>
      </c>
    </row>
    <row r="980" spans="1:1" x14ac:dyDescent="0.2">
      <c r="A980" s="39" t="s">
        <v>1579</v>
      </c>
    </row>
    <row r="981" spans="1:1" x14ac:dyDescent="0.2">
      <c r="A981" s="39" t="s">
        <v>1580</v>
      </c>
    </row>
    <row r="982" spans="1:1" x14ac:dyDescent="0.2">
      <c r="A982" s="39" t="s">
        <v>1581</v>
      </c>
    </row>
    <row r="983" spans="1:1" x14ac:dyDescent="0.2">
      <c r="A983" s="39" t="s">
        <v>1582</v>
      </c>
    </row>
    <row r="984" spans="1:1" x14ac:dyDescent="0.2">
      <c r="A984" s="39" t="s">
        <v>1463</v>
      </c>
    </row>
    <row r="985" spans="1:1" x14ac:dyDescent="0.2">
      <c r="A985" s="39" t="s">
        <v>1583</v>
      </c>
    </row>
    <row r="986" spans="1:1" x14ac:dyDescent="0.2">
      <c r="A986" s="39" t="s">
        <v>1584</v>
      </c>
    </row>
    <row r="987" spans="1:1" x14ac:dyDescent="0.2">
      <c r="A987" s="39" t="s">
        <v>1464</v>
      </c>
    </row>
    <row r="988" spans="1:1" x14ac:dyDescent="0.2">
      <c r="A988" s="39" t="s">
        <v>1465</v>
      </c>
    </row>
    <row r="989" spans="1:1" x14ac:dyDescent="0.2">
      <c r="A989" s="39" t="s">
        <v>794</v>
      </c>
    </row>
    <row r="990" spans="1:1" x14ac:dyDescent="0.2">
      <c r="A990" s="39" t="s">
        <v>1351</v>
      </c>
    </row>
    <row r="991" spans="1:1" x14ac:dyDescent="0.2">
      <c r="A991" s="39" t="s">
        <v>1352</v>
      </c>
    </row>
    <row r="992" spans="1:1" x14ac:dyDescent="0.2">
      <c r="A992" s="39" t="s">
        <v>1585</v>
      </c>
    </row>
    <row r="993" spans="1:1" x14ac:dyDescent="0.2">
      <c r="A993" s="39" t="s">
        <v>1586</v>
      </c>
    </row>
    <row r="994" spans="1:1" x14ac:dyDescent="0.2">
      <c r="A994" s="39" t="s">
        <v>1587</v>
      </c>
    </row>
    <row r="995" spans="1:1" x14ac:dyDescent="0.2">
      <c r="A995" s="39" t="s">
        <v>1470</v>
      </c>
    </row>
    <row r="996" spans="1:1" x14ac:dyDescent="0.2">
      <c r="A996" s="39" t="s">
        <v>1588</v>
      </c>
    </row>
    <row r="997" spans="1:1" x14ac:dyDescent="0.2">
      <c r="A997" s="39" t="s">
        <v>1589</v>
      </c>
    </row>
    <row r="998" spans="1:1" x14ac:dyDescent="0.2">
      <c r="A998" s="39" t="s">
        <v>1471</v>
      </c>
    </row>
    <row r="999" spans="1:1" x14ac:dyDescent="0.2">
      <c r="A999" s="39" t="s">
        <v>1472</v>
      </c>
    </row>
    <row r="1000" spans="1:1" x14ac:dyDescent="0.2">
      <c r="A1000" s="39" t="s">
        <v>305</v>
      </c>
    </row>
    <row r="1001" spans="1:1" x14ac:dyDescent="0.2">
      <c r="A1001" s="39" t="s">
        <v>1590</v>
      </c>
    </row>
    <row r="1002" spans="1:1" x14ac:dyDescent="0.2">
      <c r="A1002" s="39" t="s">
        <v>1591</v>
      </c>
    </row>
    <row r="1003" spans="1:1" x14ac:dyDescent="0.2">
      <c r="A1003" s="39" t="s">
        <v>1592</v>
      </c>
    </row>
    <row r="1004" spans="1:1" x14ac:dyDescent="0.2">
      <c r="A1004" s="39" t="s">
        <v>1476</v>
      </c>
    </row>
    <row r="1005" spans="1:1" x14ac:dyDescent="0.2">
      <c r="A1005" s="39" t="s">
        <v>1593</v>
      </c>
    </row>
    <row r="1006" spans="1:1" x14ac:dyDescent="0.2">
      <c r="A1006" s="39" t="s">
        <v>1477</v>
      </c>
    </row>
    <row r="1007" spans="1:1" x14ac:dyDescent="0.2">
      <c r="A1007" s="39" t="s">
        <v>1594</v>
      </c>
    </row>
    <row r="1008" spans="1:1" x14ac:dyDescent="0.2">
      <c r="A1008" s="39" t="s">
        <v>630</v>
      </c>
    </row>
    <row r="1009" spans="1:1" x14ac:dyDescent="0.2">
      <c r="A1009" s="39" t="s">
        <v>314</v>
      </c>
    </row>
    <row r="1010" spans="1:1" x14ac:dyDescent="0.2">
      <c r="A1010" s="39" t="s">
        <v>226</v>
      </c>
    </row>
    <row r="1011" spans="1:1" x14ac:dyDescent="0.2">
      <c r="A1011" s="39" t="s">
        <v>227</v>
      </c>
    </row>
    <row r="1012" spans="1:1" x14ac:dyDescent="0.2">
      <c r="A1012" s="39" t="s">
        <v>1595</v>
      </c>
    </row>
    <row r="1013" spans="1:1" x14ac:dyDescent="0.2">
      <c r="A1013" s="39" t="s">
        <v>318</v>
      </c>
    </row>
    <row r="1014" spans="1:1" x14ac:dyDescent="0.2">
      <c r="A1014" s="39" t="s">
        <v>319</v>
      </c>
    </row>
    <row r="1015" spans="1:1" x14ac:dyDescent="0.2">
      <c r="A1015" s="39" t="s">
        <v>1596</v>
      </c>
    </row>
    <row r="1016" spans="1:1" x14ac:dyDescent="0.2">
      <c r="A1016" s="39" t="s">
        <v>633</v>
      </c>
    </row>
    <row r="1017" spans="1:1" x14ac:dyDescent="0.2">
      <c r="A1017" s="39" t="s">
        <v>634</v>
      </c>
    </row>
    <row r="1018" spans="1:1" x14ac:dyDescent="0.2">
      <c r="A1018" s="39" t="s">
        <v>635</v>
      </c>
    </row>
    <row r="1019" spans="1:1" x14ac:dyDescent="0.2">
      <c r="A1019" s="39" t="s">
        <v>636</v>
      </c>
    </row>
    <row r="1020" spans="1:1" x14ac:dyDescent="0.2">
      <c r="A1020" s="39" t="s">
        <v>1478</v>
      </c>
    </row>
    <row r="1021" spans="1:1" x14ac:dyDescent="0.2">
      <c r="A1021" s="39" t="s">
        <v>637</v>
      </c>
    </row>
    <row r="1022" spans="1:1" x14ac:dyDescent="0.2">
      <c r="A1022" s="39" t="s">
        <v>1400</v>
      </c>
    </row>
    <row r="1023" spans="1:1" x14ac:dyDescent="0.2">
      <c r="A1023" s="39" t="s">
        <v>1401</v>
      </c>
    </row>
    <row r="1024" spans="1:1" x14ac:dyDescent="0.2">
      <c r="A1024" s="39" t="s">
        <v>1597</v>
      </c>
    </row>
    <row r="1025" spans="1:1" x14ac:dyDescent="0.2">
      <c r="A1025" s="39" t="s">
        <v>1598</v>
      </c>
    </row>
    <row r="1026" spans="1:1" x14ac:dyDescent="0.2">
      <c r="A1026" s="39" t="s">
        <v>1599</v>
      </c>
    </row>
    <row r="1027" spans="1:1" x14ac:dyDescent="0.2">
      <c r="A1027" s="39" t="s">
        <v>1600</v>
      </c>
    </row>
    <row r="1028" spans="1:1" x14ac:dyDescent="0.2">
      <c r="A1028" s="39" t="s">
        <v>1601</v>
      </c>
    </row>
    <row r="1029" spans="1:1" x14ac:dyDescent="0.2">
      <c r="A1029" s="39" t="s">
        <v>1602</v>
      </c>
    </row>
    <row r="1030" spans="1:1" x14ac:dyDescent="0.2">
      <c r="A1030" s="39" t="s">
        <v>770</v>
      </c>
    </row>
    <row r="1031" spans="1:1" x14ac:dyDescent="0.2">
      <c r="A1031" s="39" t="s">
        <v>1603</v>
      </c>
    </row>
    <row r="1032" spans="1:1" x14ac:dyDescent="0.2">
      <c r="A1032" s="39" t="s">
        <v>1604</v>
      </c>
    </row>
    <row r="1033" spans="1:1" x14ac:dyDescent="0.2">
      <c r="A1033" s="39" t="s">
        <v>1605</v>
      </c>
    </row>
    <row r="1034" spans="1:1" x14ac:dyDescent="0.2">
      <c r="A1034" s="39" t="s">
        <v>1606</v>
      </c>
    </row>
    <row r="1035" spans="1:1" x14ac:dyDescent="0.2">
      <c r="A1035" s="39" t="s">
        <v>1607</v>
      </c>
    </row>
    <row r="1036" spans="1:1" x14ac:dyDescent="0.2">
      <c r="A1036" s="39" t="s">
        <v>1608</v>
      </c>
    </row>
    <row r="1037" spans="1:1" x14ac:dyDescent="0.2">
      <c r="A1037" s="39" t="s">
        <v>1609</v>
      </c>
    </row>
    <row r="1038" spans="1:1" x14ac:dyDescent="0.2">
      <c r="A1038" s="39" t="s">
        <v>1610</v>
      </c>
    </row>
    <row r="1039" spans="1:1" x14ac:dyDescent="0.2">
      <c r="A1039" s="39" t="s">
        <v>1611</v>
      </c>
    </row>
    <row r="1040" spans="1:1" x14ac:dyDescent="0.2">
      <c r="A1040" s="39" t="s">
        <v>1612</v>
      </c>
    </row>
    <row r="1041" spans="1:1" x14ac:dyDescent="0.2">
      <c r="A1041" s="39" t="s">
        <v>1484</v>
      </c>
    </row>
    <row r="1042" spans="1:1" x14ac:dyDescent="0.2">
      <c r="A1042" s="39" t="s">
        <v>1613</v>
      </c>
    </row>
    <row r="1043" spans="1:1" x14ac:dyDescent="0.2">
      <c r="A1043" s="39" t="s">
        <v>1614</v>
      </c>
    </row>
    <row r="1044" spans="1:1" x14ac:dyDescent="0.2">
      <c r="A1044" s="39" t="s">
        <v>1402</v>
      </c>
    </row>
    <row r="1045" spans="1:1" x14ac:dyDescent="0.2">
      <c r="A1045" s="39" t="s">
        <v>1403</v>
      </c>
    </row>
    <row r="1046" spans="1:1" x14ac:dyDescent="0.2">
      <c r="A1046" s="39" t="s">
        <v>1615</v>
      </c>
    </row>
    <row r="1047" spans="1:1" x14ac:dyDescent="0.2">
      <c r="A1047" s="39" t="s">
        <v>1616</v>
      </c>
    </row>
    <row r="1048" spans="1:1" x14ac:dyDescent="0.2">
      <c r="A1048" s="39" t="s">
        <v>1617</v>
      </c>
    </row>
    <row r="1049" spans="1:1" x14ac:dyDescent="0.2">
      <c r="A1049" s="39" t="s">
        <v>1618</v>
      </c>
    </row>
    <row r="1050" spans="1:1" x14ac:dyDescent="0.2">
      <c r="A1050" s="39" t="s">
        <v>1619</v>
      </c>
    </row>
    <row r="1051" spans="1:1" x14ac:dyDescent="0.2">
      <c r="A1051" s="39" t="s">
        <v>1620</v>
      </c>
    </row>
    <row r="1052" spans="1:1" x14ac:dyDescent="0.2">
      <c r="A1052" s="39" t="s">
        <v>771</v>
      </c>
    </row>
    <row r="1053" spans="1:1" x14ac:dyDescent="0.2">
      <c r="A1053" s="39" t="s">
        <v>1621</v>
      </c>
    </row>
    <row r="1054" spans="1:1" x14ac:dyDescent="0.2">
      <c r="A1054" s="39" t="s">
        <v>1622</v>
      </c>
    </row>
    <row r="1055" spans="1:1" x14ac:dyDescent="0.2">
      <c r="A1055" s="39" t="s">
        <v>1623</v>
      </c>
    </row>
    <row r="1056" spans="1:1" x14ac:dyDescent="0.2">
      <c r="A1056" s="39" t="s">
        <v>1314</v>
      </c>
    </row>
    <row r="1057" spans="1:1" x14ac:dyDescent="0.2">
      <c r="A1057" s="39" t="s">
        <v>1624</v>
      </c>
    </row>
    <row r="1058" spans="1:1" x14ac:dyDescent="0.2">
      <c r="A1058" s="39" t="s">
        <v>1625</v>
      </c>
    </row>
    <row r="1059" spans="1:1" x14ac:dyDescent="0.2">
      <c r="A1059" s="39" t="s">
        <v>1626</v>
      </c>
    </row>
    <row r="1060" spans="1:1" x14ac:dyDescent="0.2">
      <c r="A1060" s="39" t="s">
        <v>1627</v>
      </c>
    </row>
    <row r="1061" spans="1:1" x14ac:dyDescent="0.2">
      <c r="A1061" s="39" t="s">
        <v>1628</v>
      </c>
    </row>
    <row r="1062" spans="1:1" x14ac:dyDescent="0.2">
      <c r="A1062" s="39" t="s">
        <v>1629</v>
      </c>
    </row>
    <row r="1063" spans="1:1" x14ac:dyDescent="0.2">
      <c r="A1063" s="39" t="s">
        <v>656</v>
      </c>
    </row>
    <row r="1064" spans="1:1" x14ac:dyDescent="0.2">
      <c r="A1064" s="39" t="s">
        <v>1630</v>
      </c>
    </row>
    <row r="1065" spans="1:1" x14ac:dyDescent="0.2">
      <c r="A1065" s="39" t="s">
        <v>1631</v>
      </c>
    </row>
    <row r="1066" spans="1:1" x14ac:dyDescent="0.2">
      <c r="A1066" s="39" t="s">
        <v>1632</v>
      </c>
    </row>
    <row r="1067" spans="1:1" x14ac:dyDescent="0.2">
      <c r="A1067" s="39" t="s">
        <v>1633</v>
      </c>
    </row>
    <row r="1068" spans="1:1" x14ac:dyDescent="0.2">
      <c r="A1068" s="39" t="s">
        <v>1634</v>
      </c>
    </row>
    <row r="1069" spans="1:1" x14ac:dyDescent="0.2">
      <c r="A1069" s="39" t="s">
        <v>1357</v>
      </c>
    </row>
    <row r="1070" spans="1:1" x14ac:dyDescent="0.2">
      <c r="A1070" s="39" t="s">
        <v>1635</v>
      </c>
    </row>
    <row r="1071" spans="1:1" x14ac:dyDescent="0.2">
      <c r="A1071" s="39" t="s">
        <v>1636</v>
      </c>
    </row>
    <row r="1072" spans="1:1" x14ac:dyDescent="0.2">
      <c r="A1072" s="39" t="s">
        <v>377</v>
      </c>
    </row>
    <row r="1073" spans="1:1" x14ac:dyDescent="0.2">
      <c r="A1073" s="39" t="s">
        <v>1637</v>
      </c>
    </row>
    <row r="1074" spans="1:1" x14ac:dyDescent="0.2">
      <c r="A1074" s="39" t="s">
        <v>232</v>
      </c>
    </row>
    <row r="1075" spans="1:1" x14ac:dyDescent="0.2">
      <c r="A1075" s="39" t="s">
        <v>1280</v>
      </c>
    </row>
    <row r="1076" spans="1:1" x14ac:dyDescent="0.2">
      <c r="A1076" s="39" t="s">
        <v>233</v>
      </c>
    </row>
    <row r="1077" spans="1:1" x14ac:dyDescent="0.2">
      <c r="A1077" s="39" t="s">
        <v>1497</v>
      </c>
    </row>
    <row r="1078" spans="1:1" x14ac:dyDescent="0.2">
      <c r="A1078" s="39" t="s">
        <v>1638</v>
      </c>
    </row>
    <row r="1079" spans="1:1" x14ac:dyDescent="0.2">
      <c r="A1079" s="39" t="s">
        <v>1498</v>
      </c>
    </row>
    <row r="1080" spans="1:1" x14ac:dyDescent="0.2">
      <c r="A1080" s="39" t="s">
        <v>663</v>
      </c>
    </row>
    <row r="1081" spans="1:1" x14ac:dyDescent="0.2">
      <c r="A1081" s="39" t="s">
        <v>1499</v>
      </c>
    </row>
    <row r="1082" spans="1:1" x14ac:dyDescent="0.2">
      <c r="A1082" s="39" t="s">
        <v>1301</v>
      </c>
    </row>
    <row r="1083" spans="1:1" x14ac:dyDescent="0.2">
      <c r="A1083" s="39" t="s">
        <v>1358</v>
      </c>
    </row>
    <row r="1084" spans="1:1" x14ac:dyDescent="0.2">
      <c r="A1084" s="39" t="s">
        <v>796</v>
      </c>
    </row>
    <row r="1085" spans="1:1" x14ac:dyDescent="0.2">
      <c r="A1085" s="39" t="s">
        <v>1359</v>
      </c>
    </row>
    <row r="1086" spans="1:1" x14ac:dyDescent="0.2">
      <c r="A1086" s="39" t="s">
        <v>1316</v>
      </c>
    </row>
    <row r="1087" spans="1:1" x14ac:dyDescent="0.2">
      <c r="A1087" s="39" t="s">
        <v>668</v>
      </c>
    </row>
    <row r="1088" spans="1:1" x14ac:dyDescent="0.2">
      <c r="A1088" s="39" t="s">
        <v>901</v>
      </c>
    </row>
    <row r="1089" spans="1:1" x14ac:dyDescent="0.2">
      <c r="A1089" s="39" t="s">
        <v>773</v>
      </c>
    </row>
    <row r="1090" spans="1:1" x14ac:dyDescent="0.2">
      <c r="A1090" s="39" t="s">
        <v>774</v>
      </c>
    </row>
    <row r="1091" spans="1:1" x14ac:dyDescent="0.2">
      <c r="A1091" s="39" t="s">
        <v>775</v>
      </c>
    </row>
    <row r="1092" spans="1:1" x14ac:dyDescent="0.2">
      <c r="A1092" s="39" t="s">
        <v>1639</v>
      </c>
    </row>
    <row r="1093" spans="1:1" x14ac:dyDescent="0.2">
      <c r="A1093" s="39" t="s">
        <v>234</v>
      </c>
    </row>
    <row r="1094" spans="1:1" x14ac:dyDescent="0.2">
      <c r="A1094" s="39" t="s">
        <v>1640</v>
      </c>
    </row>
    <row r="1095" spans="1:1" x14ac:dyDescent="0.2">
      <c r="A1095" s="39" t="s">
        <v>1283</v>
      </c>
    </row>
    <row r="1096" spans="1:1" x14ac:dyDescent="0.2">
      <c r="A1096" s="39" t="s">
        <v>1504</v>
      </c>
    </row>
    <row r="1097" spans="1:1" x14ac:dyDescent="0.2">
      <c r="A1097" s="39" t="s">
        <v>1641</v>
      </c>
    </row>
    <row r="1098" spans="1:1" x14ac:dyDescent="0.2">
      <c r="A1098" s="39" t="s">
        <v>1505</v>
      </c>
    </row>
    <row r="1099" spans="1:1" x14ac:dyDescent="0.2">
      <c r="A1099" s="39" t="s">
        <v>673</v>
      </c>
    </row>
    <row r="1100" spans="1:1" x14ac:dyDescent="0.2">
      <c r="A1100" s="39" t="s">
        <v>1506</v>
      </c>
    </row>
    <row r="1101" spans="1:1" x14ac:dyDescent="0.2">
      <c r="A1101" s="39" t="s">
        <v>1507</v>
      </c>
    </row>
    <row r="1102" spans="1:1" x14ac:dyDescent="0.2">
      <c r="A1102" s="39" t="s">
        <v>1360</v>
      </c>
    </row>
    <row r="1103" spans="1:1" x14ac:dyDescent="0.2">
      <c r="A1103" s="39" t="s">
        <v>799</v>
      </c>
    </row>
    <row r="1104" spans="1:1" x14ac:dyDescent="0.2">
      <c r="A1104" s="39" t="s">
        <v>1361</v>
      </c>
    </row>
    <row r="1105" spans="1:1" x14ac:dyDescent="0.2">
      <c r="A1105" s="39" t="s">
        <v>1362</v>
      </c>
    </row>
    <row r="1106" spans="1:1" x14ac:dyDescent="0.2">
      <c r="A1106" s="39" t="s">
        <v>1317</v>
      </c>
    </row>
    <row r="1107" spans="1:1" x14ac:dyDescent="0.2">
      <c r="A1107" s="39" t="s">
        <v>777</v>
      </c>
    </row>
    <row r="1108" spans="1:1" x14ac:dyDescent="0.2">
      <c r="A1108" s="39" t="s">
        <v>1318</v>
      </c>
    </row>
    <row r="1109" spans="1:1" x14ac:dyDescent="0.2">
      <c r="A1109" s="39" t="s">
        <v>1319</v>
      </c>
    </row>
    <row r="1110" spans="1:1" x14ac:dyDescent="0.2">
      <c r="A1110" s="39" t="s">
        <v>1642</v>
      </c>
    </row>
    <row r="1111" spans="1:1" x14ac:dyDescent="0.2">
      <c r="A1111" s="39" t="s">
        <v>1643</v>
      </c>
    </row>
    <row r="1112" spans="1:1" x14ac:dyDescent="0.2">
      <c r="A1112" s="39" t="s">
        <v>1644</v>
      </c>
    </row>
    <row r="1113" spans="1:1" x14ac:dyDescent="0.2">
      <c r="A1113" s="39" t="s">
        <v>1645</v>
      </c>
    </row>
    <row r="1114" spans="1:1" x14ac:dyDescent="0.2">
      <c r="A1114" s="39" t="s">
        <v>1407</v>
      </c>
    </row>
    <row r="1115" spans="1:1" x14ac:dyDescent="0.2">
      <c r="A1115" s="39" t="s">
        <v>1408</v>
      </c>
    </row>
    <row r="1116" spans="1:1" x14ac:dyDescent="0.2">
      <c r="A1116" s="39" t="s">
        <v>1409</v>
      </c>
    </row>
    <row r="1117" spans="1:1" x14ac:dyDescent="0.2">
      <c r="A1117" s="39" t="s">
        <v>1410</v>
      </c>
    </row>
    <row r="1118" spans="1:1" x14ac:dyDescent="0.2">
      <c r="A1118" s="39" t="s">
        <v>1328</v>
      </c>
    </row>
    <row r="1119" spans="1:1" x14ac:dyDescent="0.2">
      <c r="A1119" s="39" t="s">
        <v>1646</v>
      </c>
    </row>
    <row r="1120" spans="1:1" x14ac:dyDescent="0.2">
      <c r="A1120" s="39" t="s">
        <v>1329</v>
      </c>
    </row>
    <row r="1121" spans="1:1" x14ac:dyDescent="0.2">
      <c r="A1121" s="39" t="s">
        <v>1647</v>
      </c>
    </row>
    <row r="1122" spans="1:1" x14ac:dyDescent="0.2">
      <c r="A1122" s="39" t="s">
        <v>1330</v>
      </c>
    </row>
    <row r="1123" spans="1:1" x14ac:dyDescent="0.2">
      <c r="A1123" s="39" t="s">
        <v>1331</v>
      </c>
    </row>
    <row r="1124" spans="1:1" x14ac:dyDescent="0.2">
      <c r="A1124" s="39" t="s">
        <v>1648</v>
      </c>
    </row>
    <row r="1125" spans="1:1" x14ac:dyDescent="0.2">
      <c r="A1125" s="39" t="s">
        <v>430</v>
      </c>
    </row>
    <row r="1126" spans="1:1" x14ac:dyDescent="0.2">
      <c r="A1126" s="39" t="s">
        <v>431</v>
      </c>
    </row>
    <row r="1127" spans="1:1" x14ac:dyDescent="0.2">
      <c r="A1127" s="39" t="s">
        <v>432</v>
      </c>
    </row>
    <row r="1128" spans="1:1" x14ac:dyDescent="0.2">
      <c r="A1128" s="39" t="s">
        <v>433</v>
      </c>
    </row>
    <row r="1129" spans="1:1" x14ac:dyDescent="0.2">
      <c r="A1129" s="39" t="s">
        <v>434</v>
      </c>
    </row>
    <row r="1130" spans="1:1" x14ac:dyDescent="0.2">
      <c r="A1130" s="39" t="s">
        <v>435</v>
      </c>
    </row>
    <row r="1131" spans="1:1" x14ac:dyDescent="0.2">
      <c r="A1131" s="39" t="s">
        <v>1649</v>
      </c>
    </row>
    <row r="1132" spans="1:1" x14ac:dyDescent="0.2">
      <c r="A1132" s="39" t="s">
        <v>1650</v>
      </c>
    </row>
    <row r="1133" spans="1:1" x14ac:dyDescent="0.2">
      <c r="A1133" s="39" t="s">
        <v>1651</v>
      </c>
    </row>
    <row r="1134" spans="1:1" x14ac:dyDescent="0.2">
      <c r="A1134" s="39" t="s">
        <v>1652</v>
      </c>
    </row>
    <row r="1135" spans="1:1" x14ac:dyDescent="0.2">
      <c r="A1135" s="39" t="s">
        <v>1653</v>
      </c>
    </row>
    <row r="1136" spans="1:1" x14ac:dyDescent="0.2">
      <c r="A1136" s="39" t="s">
        <v>1654</v>
      </c>
    </row>
    <row r="1137" spans="1:1" x14ac:dyDescent="0.2">
      <c r="A1137" s="39" t="s">
        <v>1655</v>
      </c>
    </row>
    <row r="1138" spans="1:1" x14ac:dyDescent="0.2">
      <c r="A1138" s="39" t="s">
        <v>1339</v>
      </c>
    </row>
    <row r="1139" spans="1:1" x14ac:dyDescent="0.2">
      <c r="A1139" s="39" t="s">
        <v>1270</v>
      </c>
    </row>
    <row r="1140" spans="1:1" x14ac:dyDescent="0.2">
      <c r="A1140" s="39" t="s">
        <v>1656</v>
      </c>
    </row>
    <row r="1141" spans="1:1" x14ac:dyDescent="0.2">
      <c r="A1141" s="39" t="s">
        <v>1657</v>
      </c>
    </row>
    <row r="1142" spans="1:1" x14ac:dyDescent="0.2">
      <c r="A1142" s="39" t="s">
        <v>1658</v>
      </c>
    </row>
    <row r="1143" spans="1:1" x14ac:dyDescent="0.2">
      <c r="A1143" s="39" t="s">
        <v>1274</v>
      </c>
    </row>
    <row r="1144" spans="1:1" x14ac:dyDescent="0.2">
      <c r="A1144" s="39" t="s">
        <v>225</v>
      </c>
    </row>
    <row r="1145" spans="1:1" x14ac:dyDescent="0.2">
      <c r="A1145" s="39" t="s">
        <v>1659</v>
      </c>
    </row>
    <row r="1146" spans="1:1" x14ac:dyDescent="0.2">
      <c r="A1146" s="39" t="s">
        <v>451</v>
      </c>
    </row>
    <row r="1147" spans="1:1" x14ac:dyDescent="0.2">
      <c r="A1147" s="39" t="s">
        <v>452</v>
      </c>
    </row>
    <row r="1148" spans="1:1" x14ac:dyDescent="0.2">
      <c r="A1148" s="39" t="s">
        <v>453</v>
      </c>
    </row>
    <row r="1149" spans="1:1" x14ac:dyDescent="0.2">
      <c r="A1149" s="39" t="s">
        <v>454</v>
      </c>
    </row>
    <row r="1150" spans="1:1" x14ac:dyDescent="0.2">
      <c r="A1150" s="39" t="s">
        <v>455</v>
      </c>
    </row>
    <row r="1151" spans="1:1" x14ac:dyDescent="0.2">
      <c r="A1151" s="39" t="s">
        <v>456</v>
      </c>
    </row>
    <row r="1152" spans="1:1" x14ac:dyDescent="0.2">
      <c r="A1152" s="39" t="s">
        <v>1660</v>
      </c>
    </row>
    <row r="1153" spans="1:1" x14ac:dyDescent="0.2">
      <c r="A1153" s="39" t="s">
        <v>1661</v>
      </c>
    </row>
    <row r="1154" spans="1:1" x14ac:dyDescent="0.2">
      <c r="A1154" s="39" t="s">
        <v>1341</v>
      </c>
    </row>
    <row r="1155" spans="1:1" x14ac:dyDescent="0.2">
      <c r="A1155" s="39" t="s">
        <v>1342</v>
      </c>
    </row>
    <row r="1156" spans="1:1" x14ac:dyDescent="0.2">
      <c r="A1156" s="39" t="s">
        <v>1343</v>
      </c>
    </row>
    <row r="1157" spans="1:1" x14ac:dyDescent="0.2">
      <c r="A1157" s="39" t="s">
        <v>1344</v>
      </c>
    </row>
    <row r="1158" spans="1:1" x14ac:dyDescent="0.2">
      <c r="A1158" s="39" t="s">
        <v>1345</v>
      </c>
    </row>
    <row r="1159" spans="1:1" x14ac:dyDescent="0.2">
      <c r="A1159" s="39" t="s">
        <v>782</v>
      </c>
    </row>
    <row r="1160" spans="1:1" x14ac:dyDescent="0.2">
      <c r="A1160" s="39" t="s">
        <v>1662</v>
      </c>
    </row>
    <row r="1161" spans="1:1" x14ac:dyDescent="0.2">
      <c r="A1161" s="39" t="s">
        <v>1663</v>
      </c>
    </row>
    <row r="1162" spans="1:1" x14ac:dyDescent="0.2">
      <c r="A1162" s="39" t="s">
        <v>1516</v>
      </c>
    </row>
    <row r="1163" spans="1:1" x14ac:dyDescent="0.2">
      <c r="A1163" s="39" t="s">
        <v>1664</v>
      </c>
    </row>
    <row r="1164" spans="1:1" x14ac:dyDescent="0.2">
      <c r="A1164" s="39" t="s">
        <v>1517</v>
      </c>
    </row>
    <row r="1165" spans="1:1" x14ac:dyDescent="0.2">
      <c r="A1165" s="39" t="s">
        <v>1665</v>
      </c>
    </row>
    <row r="1166" spans="1:1" x14ac:dyDescent="0.2">
      <c r="A1166" s="39" t="s">
        <v>1666</v>
      </c>
    </row>
    <row r="1167" spans="1:1" x14ac:dyDescent="0.2">
      <c r="A1167" s="39" t="s">
        <v>1667</v>
      </c>
    </row>
    <row r="1168" spans="1:1" x14ac:dyDescent="0.2">
      <c r="A1168" s="39" t="s">
        <v>1520</v>
      </c>
    </row>
    <row r="1169" spans="1:1" x14ac:dyDescent="0.2">
      <c r="A1169" s="39" t="s">
        <v>1668</v>
      </c>
    </row>
    <row r="1170" spans="1:1" x14ac:dyDescent="0.2">
      <c r="A1170" s="39" t="s">
        <v>1669</v>
      </c>
    </row>
    <row r="1171" spans="1:1" x14ac:dyDescent="0.2">
      <c r="A1171" s="39" t="s">
        <v>249</v>
      </c>
    </row>
    <row r="1172" spans="1:1" x14ac:dyDescent="0.2">
      <c r="A1172" s="39" t="s">
        <v>1670</v>
      </c>
    </row>
    <row r="1173" spans="1:1" x14ac:dyDescent="0.2">
      <c r="A1173" s="39" t="s">
        <v>1671</v>
      </c>
    </row>
    <row r="1174" spans="1:1" x14ac:dyDescent="0.2">
      <c r="A1174" s="39" t="s">
        <v>1672</v>
      </c>
    </row>
    <row r="1175" spans="1:1" x14ac:dyDescent="0.2">
      <c r="A1175" s="39" t="s">
        <v>480</v>
      </c>
    </row>
    <row r="1176" spans="1:1" x14ac:dyDescent="0.2">
      <c r="A1176" s="39" t="s">
        <v>1673</v>
      </c>
    </row>
    <row r="1177" spans="1:1" x14ac:dyDescent="0.2">
      <c r="A1177" s="39" t="s">
        <v>482</v>
      </c>
    </row>
    <row r="1178" spans="1:1" x14ac:dyDescent="0.2">
      <c r="A1178" s="39" t="s">
        <v>1674</v>
      </c>
    </row>
    <row r="1179" spans="1:1" x14ac:dyDescent="0.2">
      <c r="A1179" s="39" t="s">
        <v>1675</v>
      </c>
    </row>
    <row r="1180" spans="1:1" x14ac:dyDescent="0.2">
      <c r="A1180" s="39" t="s">
        <v>1676</v>
      </c>
    </row>
    <row r="1181" spans="1:1" x14ac:dyDescent="0.2">
      <c r="A1181" s="39" t="s">
        <v>1677</v>
      </c>
    </row>
    <row r="1182" spans="1:1" x14ac:dyDescent="0.2">
      <c r="A1182" s="39" t="s">
        <v>1678</v>
      </c>
    </row>
    <row r="1183" spans="1:1" x14ac:dyDescent="0.2">
      <c r="A1183" s="39" t="s">
        <v>1679</v>
      </c>
    </row>
    <row r="1184" spans="1:1" x14ac:dyDescent="0.2">
      <c r="A1184" s="39" t="s">
        <v>1680</v>
      </c>
    </row>
    <row r="1185" spans="1:1" x14ac:dyDescent="0.2">
      <c r="A1185" s="39" t="s">
        <v>490</v>
      </c>
    </row>
    <row r="1186" spans="1:1" x14ac:dyDescent="0.2">
      <c r="A1186" s="39" t="s">
        <v>1681</v>
      </c>
    </row>
    <row r="1187" spans="1:1" x14ac:dyDescent="0.2">
      <c r="A1187" s="39" t="s">
        <v>1682</v>
      </c>
    </row>
    <row r="1188" spans="1:1" x14ac:dyDescent="0.2">
      <c r="A1188" s="39" t="s">
        <v>1683</v>
      </c>
    </row>
    <row r="1189" spans="1:1" x14ac:dyDescent="0.2">
      <c r="A1189" s="39" t="s">
        <v>1684</v>
      </c>
    </row>
    <row r="1190" spans="1:1" x14ac:dyDescent="0.2">
      <c r="A1190" s="39" t="s">
        <v>1685</v>
      </c>
    </row>
    <row r="1191" spans="1:1" x14ac:dyDescent="0.2">
      <c r="A1191" s="39" t="s">
        <v>1533</v>
      </c>
    </row>
    <row r="1192" spans="1:1" x14ac:dyDescent="0.2">
      <c r="A1192" s="39" t="s">
        <v>1686</v>
      </c>
    </row>
    <row r="1193" spans="1:1" x14ac:dyDescent="0.2">
      <c r="A1193" s="39" t="s">
        <v>1687</v>
      </c>
    </row>
    <row r="1194" spans="1:1" x14ac:dyDescent="0.2">
      <c r="A1194" s="39" t="s">
        <v>1535</v>
      </c>
    </row>
    <row r="1195" spans="1:1" x14ac:dyDescent="0.2">
      <c r="A1195" s="39" t="s">
        <v>1688</v>
      </c>
    </row>
    <row r="1196" spans="1:1" x14ac:dyDescent="0.2">
      <c r="A1196" s="39" t="s">
        <v>1689</v>
      </c>
    </row>
    <row r="1197" spans="1:1" x14ac:dyDescent="0.2">
      <c r="A1197" s="39" t="s">
        <v>1537</v>
      </c>
    </row>
    <row r="1198" spans="1:1" x14ac:dyDescent="0.2">
      <c r="A1198" s="39" t="s">
        <v>720</v>
      </c>
    </row>
    <row r="1199" spans="1:1" x14ac:dyDescent="0.2">
      <c r="A1199" s="39" t="s">
        <v>721</v>
      </c>
    </row>
    <row r="1200" spans="1:1" x14ac:dyDescent="0.2">
      <c r="A1200" s="39" t="s">
        <v>1690</v>
      </c>
    </row>
    <row r="1201" spans="1:1" x14ac:dyDescent="0.2">
      <c r="A1201" s="39" t="s">
        <v>1691</v>
      </c>
    </row>
    <row r="1202" spans="1:1" x14ac:dyDescent="0.2">
      <c r="A1202" s="39" t="s">
        <v>1692</v>
      </c>
    </row>
    <row r="1203" spans="1:1" x14ac:dyDescent="0.2">
      <c r="A1203" s="39" t="s">
        <v>1693</v>
      </c>
    </row>
    <row r="1204" spans="1:1" x14ac:dyDescent="0.2">
      <c r="A1204" s="39" t="s">
        <v>1694</v>
      </c>
    </row>
    <row r="1205" spans="1:1" x14ac:dyDescent="0.2">
      <c r="A1205" s="39" t="s">
        <v>1695</v>
      </c>
    </row>
    <row r="1206" spans="1:1" x14ac:dyDescent="0.2">
      <c r="A1206" s="39" t="s">
        <v>250</v>
      </c>
    </row>
    <row r="1207" spans="1:1" x14ac:dyDescent="0.2">
      <c r="A1207" s="39" t="s">
        <v>251</v>
      </c>
    </row>
    <row r="1208" spans="1:1" x14ac:dyDescent="0.2">
      <c r="A1208" s="39" t="s">
        <v>783</v>
      </c>
    </row>
    <row r="1209" spans="1:1" x14ac:dyDescent="0.2">
      <c r="A1209" s="39" t="s">
        <v>723</v>
      </c>
    </row>
    <row r="1210" spans="1:1" x14ac:dyDescent="0.2">
      <c r="A1210" s="39" t="s">
        <v>784</v>
      </c>
    </row>
    <row r="1211" spans="1:1" x14ac:dyDescent="0.2">
      <c r="A1211" s="39" t="s">
        <v>515</v>
      </c>
    </row>
    <row r="1212" spans="1:1" x14ac:dyDescent="0.2">
      <c r="A1212" s="39" t="s">
        <v>516</v>
      </c>
    </row>
    <row r="1213" spans="1:1" x14ac:dyDescent="0.2">
      <c r="A1213" s="39" t="s">
        <v>517</v>
      </c>
    </row>
    <row r="1214" spans="1:1" x14ac:dyDescent="0.2">
      <c r="A1214" s="39" t="s">
        <v>1696</v>
      </c>
    </row>
    <row r="1215" spans="1:1" x14ac:dyDescent="0.2">
      <c r="A1215" s="39" t="s">
        <v>1697</v>
      </c>
    </row>
    <row r="1216" spans="1:1" x14ac:dyDescent="0.2">
      <c r="A1216" s="39" t="s">
        <v>785</v>
      </c>
    </row>
    <row r="1217" spans="1:1" x14ac:dyDescent="0.2">
      <c r="A1217" s="39" t="s">
        <v>786</v>
      </c>
    </row>
    <row r="1218" spans="1:1" x14ac:dyDescent="0.2">
      <c r="A1218" s="39" t="s">
        <v>1698</v>
      </c>
    </row>
    <row r="1219" spans="1:1" x14ac:dyDescent="0.2">
      <c r="A1219" s="39" t="s">
        <v>802</v>
      </c>
    </row>
    <row r="1220" spans="1:1" x14ac:dyDescent="0.2">
      <c r="A1220" s="39" t="s">
        <v>1182</v>
      </c>
    </row>
    <row r="1221" spans="1:1" x14ac:dyDescent="0.2">
      <c r="A1221" s="39" t="s">
        <v>525</v>
      </c>
    </row>
    <row r="1222" spans="1:1" x14ac:dyDescent="0.2">
      <c r="A1222" s="39" t="s">
        <v>787</v>
      </c>
    </row>
    <row r="1223" spans="1:1" x14ac:dyDescent="0.2">
      <c r="A1223" s="39" t="s">
        <v>788</v>
      </c>
    </row>
    <row r="1224" spans="1:1" x14ac:dyDescent="0.2">
      <c r="A1224" s="39" t="s">
        <v>252</v>
      </c>
    </row>
    <row r="1225" spans="1:1" x14ac:dyDescent="0.2">
      <c r="A1225" s="39" t="s">
        <v>253</v>
      </c>
    </row>
    <row r="1226" spans="1:1" x14ac:dyDescent="0.2">
      <c r="A1226" s="39" t="s">
        <v>529</v>
      </c>
    </row>
    <row r="1227" spans="1:1" x14ac:dyDescent="0.2">
      <c r="A1227" s="39" t="s">
        <v>732</v>
      </c>
    </row>
    <row r="1228" spans="1:1" x14ac:dyDescent="0.2">
      <c r="A1228" s="39" t="s">
        <v>733</v>
      </c>
    </row>
    <row r="1229" spans="1:1" x14ac:dyDescent="0.2">
      <c r="A1229" s="39" t="s">
        <v>532</v>
      </c>
    </row>
    <row r="1230" spans="1:1" x14ac:dyDescent="0.2">
      <c r="A1230" s="39" t="s">
        <v>533</v>
      </c>
    </row>
    <row r="1231" spans="1:1" x14ac:dyDescent="0.2">
      <c r="A1231" s="39" t="s">
        <v>534</v>
      </c>
    </row>
    <row r="1232" spans="1:1" x14ac:dyDescent="0.2">
      <c r="A1232" s="39" t="s">
        <v>1699</v>
      </c>
    </row>
    <row r="1233" spans="1:1" x14ac:dyDescent="0.2">
      <c r="A1233" s="39" t="s">
        <v>1700</v>
      </c>
    </row>
    <row r="1234" spans="1:1" x14ac:dyDescent="0.2">
      <c r="A1234" s="39" t="s">
        <v>537</v>
      </c>
    </row>
    <row r="1235" spans="1:1" x14ac:dyDescent="0.2">
      <c r="A1235" s="39" t="s">
        <v>538</v>
      </c>
    </row>
    <row r="1236" spans="1:1" x14ac:dyDescent="0.2">
      <c r="A1236" s="39" t="s">
        <v>1701</v>
      </c>
    </row>
    <row r="1237" spans="1:1" x14ac:dyDescent="0.2">
      <c r="A1237" s="39" t="s">
        <v>1702</v>
      </c>
    </row>
    <row r="1238" spans="1:1" x14ac:dyDescent="0.2">
      <c r="A1238" s="39" t="s">
        <v>1703</v>
      </c>
    </row>
    <row r="1239" spans="1:1" x14ac:dyDescent="0.2">
      <c r="A1239" s="39" t="s">
        <v>542</v>
      </c>
    </row>
    <row r="1240" spans="1:1" x14ac:dyDescent="0.2">
      <c r="A1240" s="39" t="s">
        <v>543</v>
      </c>
    </row>
    <row r="1241" spans="1:1" x14ac:dyDescent="0.2">
      <c r="A1241" s="39" t="s">
        <v>544</v>
      </c>
    </row>
    <row r="1242" spans="1:1" x14ac:dyDescent="0.2">
      <c r="A1242" s="39" t="s">
        <v>254</v>
      </c>
    </row>
    <row r="1243" spans="1:1" x14ac:dyDescent="0.2">
      <c r="A1243" s="39" t="s">
        <v>255</v>
      </c>
    </row>
    <row r="1244" spans="1:1" x14ac:dyDescent="0.2">
      <c r="A1244" s="39" t="s">
        <v>545</v>
      </c>
    </row>
    <row r="1245" spans="1:1" x14ac:dyDescent="0.2">
      <c r="A1245" s="39" t="s">
        <v>546</v>
      </c>
    </row>
    <row r="1246" spans="1:1" x14ac:dyDescent="0.2">
      <c r="A1246" s="39" t="s">
        <v>547</v>
      </c>
    </row>
    <row r="1247" spans="1:1" x14ac:dyDescent="0.2">
      <c r="A1247" s="39" t="s">
        <v>548</v>
      </c>
    </row>
    <row r="1248" spans="1:1" x14ac:dyDescent="0.2">
      <c r="A1248" s="39" t="s">
        <v>549</v>
      </c>
    </row>
    <row r="1249" spans="1:1" x14ac:dyDescent="0.2">
      <c r="A1249" s="39" t="s">
        <v>550</v>
      </c>
    </row>
    <row r="1250" spans="1:1" x14ac:dyDescent="0.2">
      <c r="A1250" s="39" t="s">
        <v>1704</v>
      </c>
    </row>
    <row r="1251" spans="1:1" x14ac:dyDescent="0.2">
      <c r="A1251" s="39" t="s">
        <v>1705</v>
      </c>
    </row>
    <row r="1252" spans="1:1" x14ac:dyDescent="0.2">
      <c r="A1252" s="39" t="s">
        <v>553</v>
      </c>
    </row>
    <row r="1253" spans="1:1" x14ac:dyDescent="0.2">
      <c r="A1253" s="39" t="s">
        <v>554</v>
      </c>
    </row>
    <row r="1254" spans="1:1" x14ac:dyDescent="0.2">
      <c r="A1254" s="39" t="s">
        <v>555</v>
      </c>
    </row>
    <row r="1255" spans="1:1" x14ac:dyDescent="0.2">
      <c r="A1255" s="39" t="s">
        <v>556</v>
      </c>
    </row>
    <row r="1256" spans="1:1" x14ac:dyDescent="0.2">
      <c r="A1256" s="39" t="s">
        <v>557</v>
      </c>
    </row>
    <row r="1257" spans="1:1" x14ac:dyDescent="0.2">
      <c r="A1257" s="39" t="s">
        <v>558</v>
      </c>
    </row>
    <row r="1258" spans="1:1" x14ac:dyDescent="0.2">
      <c r="A1258" s="39" t="s">
        <v>559</v>
      </c>
    </row>
    <row r="1259" spans="1:1" x14ac:dyDescent="0.2">
      <c r="A1259" s="39" t="s">
        <v>560</v>
      </c>
    </row>
    <row r="1260" spans="1:1" x14ac:dyDescent="0.2">
      <c r="A1260" s="39" t="s">
        <v>1706</v>
      </c>
    </row>
    <row r="1261" spans="1:1" x14ac:dyDescent="0.2">
      <c r="A1261" s="39" t="s">
        <v>1707</v>
      </c>
    </row>
    <row r="1262" spans="1:1" x14ac:dyDescent="0.2">
      <c r="A1262" s="39" t="s">
        <v>740</v>
      </c>
    </row>
    <row r="1263" spans="1:1" x14ac:dyDescent="0.2">
      <c r="A1263" s="39" t="s">
        <v>1708</v>
      </c>
    </row>
    <row r="1264" spans="1:1" x14ac:dyDescent="0.2">
      <c r="A1264" s="39" t="s">
        <v>1549</v>
      </c>
    </row>
    <row r="1265" spans="1:1" x14ac:dyDescent="0.2">
      <c r="A1265" s="39" t="s">
        <v>742</v>
      </c>
    </row>
    <row r="1266" spans="1:1" x14ac:dyDescent="0.2">
      <c r="A1266" s="39" t="s">
        <v>1709</v>
      </c>
    </row>
    <row r="1267" spans="1:1" x14ac:dyDescent="0.2">
      <c r="A1267" s="39" t="s">
        <v>1550</v>
      </c>
    </row>
    <row r="1268" spans="1:1" x14ac:dyDescent="0.2">
      <c r="A1268" s="39" t="s">
        <v>1710</v>
      </c>
    </row>
    <row r="1269" spans="1:1" x14ac:dyDescent="0.2">
      <c r="A1269" s="39" t="s">
        <v>1711</v>
      </c>
    </row>
    <row r="1270" spans="1:1" x14ac:dyDescent="0.2">
      <c r="A1270" s="39" t="s">
        <v>1712</v>
      </c>
    </row>
    <row r="1271" spans="1:1" x14ac:dyDescent="0.2">
      <c r="A1271" s="39" t="s">
        <v>1713</v>
      </c>
    </row>
    <row r="1272" spans="1:1" x14ac:dyDescent="0.2">
      <c r="A1272" s="39" t="s">
        <v>1714</v>
      </c>
    </row>
    <row r="1273" spans="1:1" x14ac:dyDescent="0.2">
      <c r="A1273" s="39" t="s">
        <v>1715</v>
      </c>
    </row>
    <row r="1274" spans="1:1" x14ac:dyDescent="0.2">
      <c r="A1274" s="39" t="s">
        <v>1716</v>
      </c>
    </row>
    <row r="1275" spans="1:1" x14ac:dyDescent="0.2">
      <c r="A1275" s="39" t="s">
        <v>1717</v>
      </c>
    </row>
    <row r="1276" spans="1:1" x14ac:dyDescent="0.2">
      <c r="A1276" s="39" t="s">
        <v>1718</v>
      </c>
    </row>
    <row r="1277" spans="1:1" x14ac:dyDescent="0.2">
      <c r="A1277" s="39" t="s">
        <v>1719</v>
      </c>
    </row>
    <row r="1278" spans="1:1" x14ac:dyDescent="0.2">
      <c r="A1278" s="39" t="s">
        <v>256</v>
      </c>
    </row>
    <row r="1279" spans="1:1" x14ac:dyDescent="0.2">
      <c r="A1279" s="39" t="s">
        <v>257</v>
      </c>
    </row>
    <row r="1280" spans="1:1" x14ac:dyDescent="0.2">
      <c r="A1280" s="39" t="s">
        <v>746</v>
      </c>
    </row>
    <row r="1281" spans="1:1" x14ac:dyDescent="0.2">
      <c r="A1281" s="39" t="s">
        <v>747</v>
      </c>
    </row>
    <row r="1282" spans="1:1" x14ac:dyDescent="0.2">
      <c r="A1282" s="39" t="s">
        <v>748</v>
      </c>
    </row>
    <row r="1283" spans="1:1" x14ac:dyDescent="0.2">
      <c r="A1283" s="39" t="s">
        <v>749</v>
      </c>
    </row>
    <row r="1284" spans="1:1" x14ac:dyDescent="0.2">
      <c r="A1284" s="39" t="s">
        <v>750</v>
      </c>
    </row>
    <row r="1285" spans="1:1" x14ac:dyDescent="0.2">
      <c r="A1285" s="39" t="s">
        <v>751</v>
      </c>
    </row>
    <row r="1286" spans="1:1" x14ac:dyDescent="0.2">
      <c r="A1286" s="39" t="s">
        <v>1720</v>
      </c>
    </row>
    <row r="1287" spans="1:1" x14ac:dyDescent="0.2">
      <c r="A1287" s="39" t="s">
        <v>1721</v>
      </c>
    </row>
    <row r="1288" spans="1:1" x14ac:dyDescent="0.2">
      <c r="A1288" s="39" t="s">
        <v>754</v>
      </c>
    </row>
    <row r="1289" spans="1:1" x14ac:dyDescent="0.2">
      <c r="A1289" s="39" t="s">
        <v>755</v>
      </c>
    </row>
    <row r="1290" spans="1:1" x14ac:dyDescent="0.2">
      <c r="A1290" s="39" t="s">
        <v>1722</v>
      </c>
    </row>
    <row r="1291" spans="1:1" x14ac:dyDescent="0.2">
      <c r="A1291" s="39" t="s">
        <v>1723</v>
      </c>
    </row>
    <row r="1292" spans="1:1" x14ac:dyDescent="0.2">
      <c r="A1292" s="39" t="s">
        <v>1724</v>
      </c>
    </row>
    <row r="1293" spans="1:1" x14ac:dyDescent="0.2">
      <c r="A1293" s="39" t="s">
        <v>594</v>
      </c>
    </row>
    <row r="1294" spans="1:1" x14ac:dyDescent="0.2">
      <c r="A1294" s="39" t="s">
        <v>756</v>
      </c>
    </row>
    <row r="1295" spans="1:1" x14ac:dyDescent="0.2">
      <c r="A1295" s="39" t="s">
        <v>757</v>
      </c>
    </row>
    <row r="1296" spans="1:1" x14ac:dyDescent="0.2">
      <c r="A1296" s="39" t="s">
        <v>258</v>
      </c>
    </row>
    <row r="1297" spans="1:1" x14ac:dyDescent="0.2">
      <c r="A1297" s="39" t="s">
        <v>259</v>
      </c>
    </row>
    <row r="1298" spans="1:1" x14ac:dyDescent="0.2">
      <c r="A1298" s="39" t="s">
        <v>758</v>
      </c>
    </row>
    <row r="1299" spans="1:1" x14ac:dyDescent="0.2">
      <c r="A1299" s="39" t="s">
        <v>759</v>
      </c>
    </row>
    <row r="1300" spans="1:1" x14ac:dyDescent="0.2">
      <c r="A1300" s="39" t="s">
        <v>760</v>
      </c>
    </row>
    <row r="1301" spans="1:1" x14ac:dyDescent="0.2">
      <c r="A1301" s="39" t="s">
        <v>602</v>
      </c>
    </row>
    <row r="1302" spans="1:1" x14ac:dyDescent="0.2">
      <c r="A1302" s="39" t="s">
        <v>761</v>
      </c>
    </row>
    <row r="1303" spans="1:1" x14ac:dyDescent="0.2">
      <c r="A1303" s="39" t="s">
        <v>762</v>
      </c>
    </row>
    <row r="1304" spans="1:1" x14ac:dyDescent="0.2">
      <c r="A1304" s="39" t="s">
        <v>1725</v>
      </c>
    </row>
    <row r="1305" spans="1:1" x14ac:dyDescent="0.2">
      <c r="A1305" s="39" t="s">
        <v>1726</v>
      </c>
    </row>
    <row r="1306" spans="1:1" x14ac:dyDescent="0.2">
      <c r="A1306" s="39" t="s">
        <v>765</v>
      </c>
    </row>
    <row r="1307" spans="1:1" x14ac:dyDescent="0.2">
      <c r="A1307" s="39" t="s">
        <v>766</v>
      </c>
    </row>
    <row r="1308" spans="1:1" x14ac:dyDescent="0.2">
      <c r="A1308" s="39" t="s">
        <v>1727</v>
      </c>
    </row>
    <row r="1309" spans="1:1" x14ac:dyDescent="0.2">
      <c r="A1309" s="39" t="s">
        <v>810</v>
      </c>
    </row>
    <row r="1310" spans="1:1" x14ac:dyDescent="0.2">
      <c r="A1310" s="39" t="s">
        <v>611</v>
      </c>
    </row>
    <row r="1311" spans="1:1" x14ac:dyDescent="0.2">
      <c r="A1311" s="39" t="s">
        <v>612</v>
      </c>
    </row>
    <row r="1312" spans="1:1" x14ac:dyDescent="0.2">
      <c r="A1312" s="39" t="s">
        <v>767</v>
      </c>
    </row>
    <row r="1313" spans="1:1" x14ac:dyDescent="0.2">
      <c r="A1313" s="39" t="s">
        <v>768</v>
      </c>
    </row>
    <row r="1314" spans="1:1" x14ac:dyDescent="0.2">
      <c r="A1314" s="39" t="s">
        <v>260</v>
      </c>
    </row>
    <row r="1315" spans="1:1" x14ac:dyDescent="0.2">
      <c r="A1315" s="39" t="s">
        <v>791</v>
      </c>
    </row>
    <row r="1316" spans="1:1" x14ac:dyDescent="0.2">
      <c r="A1316" s="39" t="s">
        <v>1728</v>
      </c>
    </row>
    <row r="1317" spans="1:1" x14ac:dyDescent="0.2">
      <c r="A1317" s="39" t="s">
        <v>1729</v>
      </c>
    </row>
    <row r="1318" spans="1:1" x14ac:dyDescent="0.2">
      <c r="A1318" s="39" t="s">
        <v>1730</v>
      </c>
    </row>
    <row r="1319" spans="1:1" x14ac:dyDescent="0.2">
      <c r="A1319" s="39" t="s">
        <v>1731</v>
      </c>
    </row>
    <row r="1320" spans="1:1" x14ac:dyDescent="0.2">
      <c r="A1320" s="39" t="s">
        <v>1732</v>
      </c>
    </row>
    <row r="1321" spans="1:1" x14ac:dyDescent="0.2">
      <c r="A1321" s="39" t="s">
        <v>1733</v>
      </c>
    </row>
    <row r="1322" spans="1:1" x14ac:dyDescent="0.2">
      <c r="A1322" s="39" t="s">
        <v>1734</v>
      </c>
    </row>
    <row r="1323" spans="1:1" x14ac:dyDescent="0.2">
      <c r="A1323" s="39" t="s">
        <v>1735</v>
      </c>
    </row>
    <row r="1324" spans="1:1" x14ac:dyDescent="0.2">
      <c r="A1324" s="39" t="s">
        <v>1736</v>
      </c>
    </row>
    <row r="1325" spans="1:1" x14ac:dyDescent="0.2">
      <c r="A1325" s="39" t="s">
        <v>1737</v>
      </c>
    </row>
    <row r="1326" spans="1:1" x14ac:dyDescent="0.2">
      <c r="A1326" s="39" t="s">
        <v>272</v>
      </c>
    </row>
    <row r="1327" spans="1:1" x14ac:dyDescent="0.2">
      <c r="A1327" s="39" t="s">
        <v>1738</v>
      </c>
    </row>
    <row r="1328" spans="1:1" x14ac:dyDescent="0.2">
      <c r="A1328" s="39" t="s">
        <v>1739</v>
      </c>
    </row>
    <row r="1329" spans="1:1" x14ac:dyDescent="0.2">
      <c r="A1329" s="39" t="s">
        <v>1435</v>
      </c>
    </row>
    <row r="1330" spans="1:1" x14ac:dyDescent="0.2">
      <c r="A1330" s="39" t="s">
        <v>1740</v>
      </c>
    </row>
    <row r="1331" spans="1:1" x14ac:dyDescent="0.2">
      <c r="A1331" s="39" t="s">
        <v>1741</v>
      </c>
    </row>
    <row r="1332" spans="1:1" x14ac:dyDescent="0.2">
      <c r="A1332" s="39" t="s">
        <v>1573</v>
      </c>
    </row>
    <row r="1333" spans="1:1" x14ac:dyDescent="0.2">
      <c r="A1333" s="39" t="s">
        <v>1742</v>
      </c>
    </row>
    <row r="1334" spans="1:1" x14ac:dyDescent="0.2">
      <c r="A1334" s="39" t="s">
        <v>1743</v>
      </c>
    </row>
    <row r="1335" spans="1:1" x14ac:dyDescent="0.2">
      <c r="A1335" s="39" t="s">
        <v>1576</v>
      </c>
    </row>
    <row r="1336" spans="1:1" x14ac:dyDescent="0.2">
      <c r="A1336" s="39" t="s">
        <v>1577</v>
      </c>
    </row>
    <row r="1337" spans="1:1" x14ac:dyDescent="0.2">
      <c r="A1337" s="39" t="s">
        <v>793</v>
      </c>
    </row>
    <row r="1338" spans="1:1" x14ac:dyDescent="0.2">
      <c r="A1338" s="39" t="s">
        <v>1744</v>
      </c>
    </row>
    <row r="1339" spans="1:1" x14ac:dyDescent="0.2">
      <c r="A1339" s="39" t="s">
        <v>1745</v>
      </c>
    </row>
    <row r="1340" spans="1:1" x14ac:dyDescent="0.2">
      <c r="A1340" s="39" t="s">
        <v>1746</v>
      </c>
    </row>
    <row r="1341" spans="1:1" x14ac:dyDescent="0.2">
      <c r="A1341" s="39" t="s">
        <v>1747</v>
      </c>
    </row>
    <row r="1342" spans="1:1" x14ac:dyDescent="0.2">
      <c r="A1342" s="39" t="s">
        <v>1748</v>
      </c>
    </row>
    <row r="1343" spans="1:1" x14ac:dyDescent="0.2">
      <c r="A1343" s="39" t="s">
        <v>1749</v>
      </c>
    </row>
    <row r="1344" spans="1:1" x14ac:dyDescent="0.2">
      <c r="A1344" s="39" t="s">
        <v>1750</v>
      </c>
    </row>
    <row r="1345" spans="1:1" x14ac:dyDescent="0.2">
      <c r="A1345" s="39" t="s">
        <v>1751</v>
      </c>
    </row>
    <row r="1346" spans="1:1" x14ac:dyDescent="0.2">
      <c r="A1346" s="39" t="s">
        <v>1752</v>
      </c>
    </row>
    <row r="1347" spans="1:1" x14ac:dyDescent="0.2">
      <c r="A1347" s="39" t="s">
        <v>1753</v>
      </c>
    </row>
    <row r="1348" spans="1:1" x14ac:dyDescent="0.2">
      <c r="A1348" s="39" t="s">
        <v>294</v>
      </c>
    </row>
    <row r="1349" spans="1:1" x14ac:dyDescent="0.2">
      <c r="A1349" s="39" t="s">
        <v>1754</v>
      </c>
    </row>
    <row r="1350" spans="1:1" x14ac:dyDescent="0.2">
      <c r="A1350" s="39" t="s">
        <v>1755</v>
      </c>
    </row>
    <row r="1351" spans="1:1" x14ac:dyDescent="0.2">
      <c r="A1351" s="39" t="s">
        <v>1756</v>
      </c>
    </row>
    <row r="1352" spans="1:1" x14ac:dyDescent="0.2">
      <c r="A1352" s="39" t="s">
        <v>1757</v>
      </c>
    </row>
    <row r="1353" spans="1:1" x14ac:dyDescent="0.2">
      <c r="A1353" s="39" t="s">
        <v>1758</v>
      </c>
    </row>
    <row r="1354" spans="1:1" x14ac:dyDescent="0.2">
      <c r="A1354" s="39" t="s">
        <v>1759</v>
      </c>
    </row>
    <row r="1355" spans="1:1" x14ac:dyDescent="0.2">
      <c r="A1355" s="39" t="s">
        <v>1760</v>
      </c>
    </row>
    <row r="1356" spans="1:1" x14ac:dyDescent="0.2">
      <c r="A1356" s="39" t="s">
        <v>1761</v>
      </c>
    </row>
    <row r="1357" spans="1:1" x14ac:dyDescent="0.2">
      <c r="A1357" s="39" t="s">
        <v>1762</v>
      </c>
    </row>
    <row r="1358" spans="1:1" x14ac:dyDescent="0.2">
      <c r="A1358" s="39" t="s">
        <v>1763</v>
      </c>
    </row>
    <row r="1359" spans="1:1" x14ac:dyDescent="0.2">
      <c r="A1359" s="39" t="s">
        <v>305</v>
      </c>
    </row>
    <row r="1360" spans="1:1" x14ac:dyDescent="0.2">
      <c r="A1360" s="39" t="s">
        <v>1764</v>
      </c>
    </row>
    <row r="1361" spans="1:1" x14ac:dyDescent="0.2">
      <c r="A1361" s="39" t="s">
        <v>1765</v>
      </c>
    </row>
    <row r="1362" spans="1:1" x14ac:dyDescent="0.2">
      <c r="A1362" s="39" t="s">
        <v>1766</v>
      </c>
    </row>
    <row r="1363" spans="1:1" x14ac:dyDescent="0.2">
      <c r="A1363" s="39" t="s">
        <v>1767</v>
      </c>
    </row>
    <row r="1364" spans="1:1" x14ac:dyDescent="0.2">
      <c r="A1364" s="39" t="s">
        <v>1593</v>
      </c>
    </row>
    <row r="1365" spans="1:1" x14ac:dyDescent="0.2">
      <c r="A1365" s="39" t="s">
        <v>1768</v>
      </c>
    </row>
    <row r="1366" spans="1:1" x14ac:dyDescent="0.2">
      <c r="A1366" s="39" t="s">
        <v>1594</v>
      </c>
    </row>
    <row r="1367" spans="1:1" x14ac:dyDescent="0.2">
      <c r="A1367" s="39" t="s">
        <v>1287</v>
      </c>
    </row>
    <row r="1368" spans="1:1" x14ac:dyDescent="0.2">
      <c r="A1368" s="39" t="s">
        <v>314</v>
      </c>
    </row>
    <row r="1369" spans="1:1" x14ac:dyDescent="0.2">
      <c r="A1369" s="39" t="s">
        <v>226</v>
      </c>
    </row>
    <row r="1370" spans="1:1" x14ac:dyDescent="0.2">
      <c r="A1370" s="39" t="s">
        <v>227</v>
      </c>
    </row>
    <row r="1371" spans="1:1" x14ac:dyDescent="0.2">
      <c r="A1371" s="39" t="s">
        <v>1595</v>
      </c>
    </row>
    <row r="1372" spans="1:1" x14ac:dyDescent="0.2">
      <c r="A1372" s="39" t="s">
        <v>318</v>
      </c>
    </row>
    <row r="1373" spans="1:1" x14ac:dyDescent="0.2">
      <c r="A1373" s="39" t="s">
        <v>319</v>
      </c>
    </row>
    <row r="1374" spans="1:1" x14ac:dyDescent="0.2">
      <c r="A1374" s="39" t="s">
        <v>1596</v>
      </c>
    </row>
    <row r="1375" spans="1:1" x14ac:dyDescent="0.2">
      <c r="A1375" s="39" t="s">
        <v>633</v>
      </c>
    </row>
    <row r="1376" spans="1:1" x14ac:dyDescent="0.2">
      <c r="A1376" s="39" t="s">
        <v>634</v>
      </c>
    </row>
    <row r="1377" spans="1:1" x14ac:dyDescent="0.2">
      <c r="A1377" s="39" t="s">
        <v>635</v>
      </c>
    </row>
    <row r="1378" spans="1:1" x14ac:dyDescent="0.2">
      <c r="A1378" s="39" t="s">
        <v>636</v>
      </c>
    </row>
    <row r="1379" spans="1:1" x14ac:dyDescent="0.2">
      <c r="A1379" s="39" t="s">
        <v>1769</v>
      </c>
    </row>
    <row r="1380" spans="1:1" x14ac:dyDescent="0.2">
      <c r="A1380" s="39" t="s">
        <v>637</v>
      </c>
    </row>
    <row r="1381" spans="1:1" x14ac:dyDescent="0.2">
      <c r="A1381" s="39" t="s">
        <v>1306</v>
      </c>
    </row>
    <row r="1382" spans="1:1" x14ac:dyDescent="0.2">
      <c r="A1382" s="39" t="s">
        <v>1770</v>
      </c>
    </row>
    <row r="1383" spans="1:1" x14ac:dyDescent="0.2">
      <c r="A1383" s="39" t="s">
        <v>1771</v>
      </c>
    </row>
    <row r="1384" spans="1:1" x14ac:dyDescent="0.2">
      <c r="A1384" s="39" t="s">
        <v>1772</v>
      </c>
    </row>
    <row r="1385" spans="1:1" x14ac:dyDescent="0.2">
      <c r="A1385" s="39" t="s">
        <v>1773</v>
      </c>
    </row>
    <row r="1386" spans="1:1" x14ac:dyDescent="0.2">
      <c r="A1386" s="39" t="s">
        <v>1774</v>
      </c>
    </row>
    <row r="1387" spans="1:1" x14ac:dyDescent="0.2">
      <c r="A1387" s="39" t="s">
        <v>1601</v>
      </c>
    </row>
    <row r="1388" spans="1:1" x14ac:dyDescent="0.2">
      <c r="A1388" s="39" t="s">
        <v>1602</v>
      </c>
    </row>
    <row r="1389" spans="1:1" x14ac:dyDescent="0.2">
      <c r="A1389" s="39" t="s">
        <v>770</v>
      </c>
    </row>
    <row r="1390" spans="1:1" x14ac:dyDescent="0.2">
      <c r="A1390" s="39" t="s">
        <v>1377</v>
      </c>
    </row>
    <row r="1391" spans="1:1" x14ac:dyDescent="0.2">
      <c r="A1391" s="39" t="s">
        <v>1378</v>
      </c>
    </row>
    <row r="1392" spans="1:1" x14ac:dyDescent="0.2">
      <c r="A1392" s="39" t="s">
        <v>1605</v>
      </c>
    </row>
    <row r="1393" spans="1:1" x14ac:dyDescent="0.2">
      <c r="A1393" s="39" t="s">
        <v>1775</v>
      </c>
    </row>
    <row r="1394" spans="1:1" x14ac:dyDescent="0.2">
      <c r="A1394" s="39" t="s">
        <v>1776</v>
      </c>
    </row>
    <row r="1395" spans="1:1" x14ac:dyDescent="0.2">
      <c r="A1395" s="39" t="s">
        <v>1777</v>
      </c>
    </row>
    <row r="1396" spans="1:1" x14ac:dyDescent="0.2">
      <c r="A1396" s="39" t="s">
        <v>1353</v>
      </c>
    </row>
    <row r="1397" spans="1:1" x14ac:dyDescent="0.2">
      <c r="A1397" s="39" t="s">
        <v>1354</v>
      </c>
    </row>
    <row r="1398" spans="1:1" x14ac:dyDescent="0.2">
      <c r="A1398" s="39" t="s">
        <v>1611</v>
      </c>
    </row>
    <row r="1399" spans="1:1" x14ac:dyDescent="0.2">
      <c r="A1399" s="39" t="s">
        <v>1612</v>
      </c>
    </row>
    <row r="1400" spans="1:1" x14ac:dyDescent="0.2">
      <c r="A1400" s="39" t="s">
        <v>346</v>
      </c>
    </row>
    <row r="1401" spans="1:1" x14ac:dyDescent="0.2">
      <c r="A1401" s="39" t="s">
        <v>1778</v>
      </c>
    </row>
    <row r="1402" spans="1:1" x14ac:dyDescent="0.2">
      <c r="A1402" s="39" t="s">
        <v>1779</v>
      </c>
    </row>
    <row r="1403" spans="1:1" x14ac:dyDescent="0.2">
      <c r="A1403" s="39" t="s">
        <v>1310</v>
      </c>
    </row>
    <row r="1404" spans="1:1" x14ac:dyDescent="0.2">
      <c r="A1404" s="39" t="s">
        <v>1780</v>
      </c>
    </row>
    <row r="1405" spans="1:1" x14ac:dyDescent="0.2">
      <c r="A1405" s="39" t="s">
        <v>1781</v>
      </c>
    </row>
    <row r="1406" spans="1:1" x14ac:dyDescent="0.2">
      <c r="A1406" s="39" t="s">
        <v>1782</v>
      </c>
    </row>
    <row r="1407" spans="1:1" x14ac:dyDescent="0.2">
      <c r="A1407" s="39" t="s">
        <v>1783</v>
      </c>
    </row>
    <row r="1408" spans="1:1" x14ac:dyDescent="0.2">
      <c r="A1408" s="39" t="s">
        <v>1784</v>
      </c>
    </row>
    <row r="1409" spans="1:1" x14ac:dyDescent="0.2">
      <c r="A1409" s="39" t="s">
        <v>1619</v>
      </c>
    </row>
    <row r="1410" spans="1:1" x14ac:dyDescent="0.2">
      <c r="A1410" s="39" t="s">
        <v>1620</v>
      </c>
    </row>
    <row r="1411" spans="1:1" x14ac:dyDescent="0.2">
      <c r="A1411" s="39" t="s">
        <v>771</v>
      </c>
    </row>
    <row r="1412" spans="1:1" x14ac:dyDescent="0.2">
      <c r="A1412" s="39" t="s">
        <v>1381</v>
      </c>
    </row>
    <row r="1413" spans="1:1" x14ac:dyDescent="0.2">
      <c r="A1413" s="39" t="s">
        <v>1382</v>
      </c>
    </row>
    <row r="1414" spans="1:1" x14ac:dyDescent="0.2">
      <c r="A1414" s="39" t="s">
        <v>1623</v>
      </c>
    </row>
    <row r="1415" spans="1:1" x14ac:dyDescent="0.2">
      <c r="A1415" s="39" t="s">
        <v>1785</v>
      </c>
    </row>
    <row r="1416" spans="1:1" x14ac:dyDescent="0.2">
      <c r="A1416" s="39" t="s">
        <v>1786</v>
      </c>
    </row>
    <row r="1417" spans="1:1" x14ac:dyDescent="0.2">
      <c r="A1417" s="39" t="s">
        <v>1787</v>
      </c>
    </row>
    <row r="1418" spans="1:1" x14ac:dyDescent="0.2">
      <c r="A1418" s="39" t="s">
        <v>1297</v>
      </c>
    </row>
    <row r="1419" spans="1:1" x14ac:dyDescent="0.2">
      <c r="A1419" s="39" t="s">
        <v>1298</v>
      </c>
    </row>
    <row r="1420" spans="1:1" x14ac:dyDescent="0.2">
      <c r="A1420" s="39" t="s">
        <v>1628</v>
      </c>
    </row>
    <row r="1421" spans="1:1" x14ac:dyDescent="0.2">
      <c r="A1421" s="39" t="s">
        <v>1629</v>
      </c>
    </row>
    <row r="1422" spans="1:1" x14ac:dyDescent="0.2">
      <c r="A1422" s="39" t="s">
        <v>772</v>
      </c>
    </row>
    <row r="1423" spans="1:1" x14ac:dyDescent="0.2">
      <c r="A1423" s="39" t="s">
        <v>1405</v>
      </c>
    </row>
    <row r="1424" spans="1:1" x14ac:dyDescent="0.2">
      <c r="A1424" s="39" t="s">
        <v>1406</v>
      </c>
    </row>
    <row r="1425" spans="1:1" x14ac:dyDescent="0.2">
      <c r="A1425" s="39" t="s">
        <v>1788</v>
      </c>
    </row>
    <row r="1426" spans="1:1" x14ac:dyDescent="0.2">
      <c r="A1426" s="39" t="s">
        <v>1633</v>
      </c>
    </row>
    <row r="1427" spans="1:1" x14ac:dyDescent="0.2">
      <c r="A1427" s="39" t="s">
        <v>1789</v>
      </c>
    </row>
    <row r="1428" spans="1:1" x14ac:dyDescent="0.2">
      <c r="A1428" s="39" t="s">
        <v>1357</v>
      </c>
    </row>
    <row r="1429" spans="1:1" x14ac:dyDescent="0.2">
      <c r="A1429" s="39" t="s">
        <v>1790</v>
      </c>
    </row>
    <row r="1430" spans="1:1" x14ac:dyDescent="0.2">
      <c r="A1430" s="39" t="s">
        <v>376</v>
      </c>
    </row>
    <row r="1431" spans="1:1" x14ac:dyDescent="0.2">
      <c r="A1431" s="39" t="s">
        <v>377</v>
      </c>
    </row>
    <row r="1432" spans="1:1" x14ac:dyDescent="0.2">
      <c r="A1432" s="39" t="s">
        <v>1637</v>
      </c>
    </row>
    <row r="1433" spans="1:1" x14ac:dyDescent="0.2">
      <c r="A1433" s="39" t="s">
        <v>232</v>
      </c>
    </row>
    <row r="1434" spans="1:1" x14ac:dyDescent="0.2">
      <c r="A1434" s="39" t="s">
        <v>1280</v>
      </c>
    </row>
    <row r="1435" spans="1:1" x14ac:dyDescent="0.2">
      <c r="A1435" s="39" t="s">
        <v>843</v>
      </c>
    </row>
    <row r="1436" spans="1:1" x14ac:dyDescent="0.2">
      <c r="A1436" s="39" t="s">
        <v>1791</v>
      </c>
    </row>
    <row r="1437" spans="1:1" x14ac:dyDescent="0.2">
      <c r="A1437" s="39" t="s">
        <v>1638</v>
      </c>
    </row>
    <row r="1438" spans="1:1" x14ac:dyDescent="0.2">
      <c r="A1438" s="39" t="s">
        <v>1792</v>
      </c>
    </row>
    <row r="1439" spans="1:1" x14ac:dyDescent="0.2">
      <c r="A1439" s="39" t="s">
        <v>663</v>
      </c>
    </row>
    <row r="1440" spans="1:1" x14ac:dyDescent="0.2">
      <c r="A1440" s="39" t="s">
        <v>1793</v>
      </c>
    </row>
    <row r="1441" spans="1:1" x14ac:dyDescent="0.2">
      <c r="A1441" s="39" t="s">
        <v>1301</v>
      </c>
    </row>
    <row r="1442" spans="1:1" x14ac:dyDescent="0.2">
      <c r="A1442" s="39" t="s">
        <v>1358</v>
      </c>
    </row>
    <row r="1443" spans="1:1" x14ac:dyDescent="0.2">
      <c r="A1443" s="39" t="s">
        <v>796</v>
      </c>
    </row>
    <row r="1444" spans="1:1" x14ac:dyDescent="0.2">
      <c r="A1444" s="39" t="s">
        <v>1359</v>
      </c>
    </row>
    <row r="1445" spans="1:1" x14ac:dyDescent="0.2">
      <c r="A1445" s="39" t="s">
        <v>1316</v>
      </c>
    </row>
    <row r="1446" spans="1:1" x14ac:dyDescent="0.2">
      <c r="A1446" s="39" t="s">
        <v>668</v>
      </c>
    </row>
    <row r="1447" spans="1:1" x14ac:dyDescent="0.2">
      <c r="A1447" s="39" t="s">
        <v>1794</v>
      </c>
    </row>
    <row r="1448" spans="1:1" x14ac:dyDescent="0.2">
      <c r="A1448" s="39" t="s">
        <v>773</v>
      </c>
    </row>
    <row r="1449" spans="1:1" x14ac:dyDescent="0.2">
      <c r="A1449" s="39" t="s">
        <v>774</v>
      </c>
    </row>
    <row r="1450" spans="1:1" x14ac:dyDescent="0.2">
      <c r="A1450" s="39" t="s">
        <v>775</v>
      </c>
    </row>
    <row r="1451" spans="1:1" x14ac:dyDescent="0.2">
      <c r="A1451" s="39" t="s">
        <v>1639</v>
      </c>
    </row>
    <row r="1452" spans="1:1" x14ac:dyDescent="0.2">
      <c r="A1452" s="39" t="s">
        <v>234</v>
      </c>
    </row>
    <row r="1453" spans="1:1" x14ac:dyDescent="0.2">
      <c r="A1453" s="39" t="s">
        <v>1640</v>
      </c>
    </row>
    <row r="1454" spans="1:1" x14ac:dyDescent="0.2">
      <c r="A1454" s="39" t="s">
        <v>1283</v>
      </c>
    </row>
    <row r="1455" spans="1:1" x14ac:dyDescent="0.2">
      <c r="A1455" s="39" t="s">
        <v>1795</v>
      </c>
    </row>
    <row r="1456" spans="1:1" x14ac:dyDescent="0.2">
      <c r="A1456" s="39" t="s">
        <v>1641</v>
      </c>
    </row>
    <row r="1457" spans="1:1" x14ac:dyDescent="0.2">
      <c r="A1457" s="39" t="s">
        <v>1796</v>
      </c>
    </row>
    <row r="1458" spans="1:1" x14ac:dyDescent="0.2">
      <c r="A1458" s="39" t="s">
        <v>1797</v>
      </c>
    </row>
    <row r="1459" spans="1:1" x14ac:dyDescent="0.2">
      <c r="A1459" s="39" t="s">
        <v>1506</v>
      </c>
    </row>
    <row r="1460" spans="1:1" x14ac:dyDescent="0.2">
      <c r="A1460" s="39" t="s">
        <v>1507</v>
      </c>
    </row>
    <row r="1461" spans="1:1" x14ac:dyDescent="0.2">
      <c r="A1461" s="39" t="s">
        <v>1360</v>
      </c>
    </row>
    <row r="1462" spans="1:1" x14ac:dyDescent="0.2">
      <c r="A1462" s="39" t="s">
        <v>799</v>
      </c>
    </row>
    <row r="1463" spans="1:1" x14ac:dyDescent="0.2">
      <c r="A1463" s="39" t="s">
        <v>1361</v>
      </c>
    </row>
    <row r="1464" spans="1:1" x14ac:dyDescent="0.2">
      <c r="A1464" s="39" t="s">
        <v>1362</v>
      </c>
    </row>
    <row r="1465" spans="1:1" x14ac:dyDescent="0.2">
      <c r="A1465" s="39" t="s">
        <v>1386</v>
      </c>
    </row>
    <row r="1466" spans="1:1" x14ac:dyDescent="0.2">
      <c r="A1466" s="39" t="s">
        <v>777</v>
      </c>
    </row>
    <row r="1467" spans="1:1" x14ac:dyDescent="0.2">
      <c r="A1467" s="39" t="s">
        <v>1318</v>
      </c>
    </row>
    <row r="1468" spans="1:1" x14ac:dyDescent="0.2">
      <c r="A1468" s="39" t="s">
        <v>1319</v>
      </c>
    </row>
    <row r="1469" spans="1:1" x14ac:dyDescent="0.2">
      <c r="A1469" s="39" t="s">
        <v>1798</v>
      </c>
    </row>
    <row r="1470" spans="1:1" x14ac:dyDescent="0.2">
      <c r="A1470" s="39" t="s">
        <v>1799</v>
      </c>
    </row>
    <row r="1471" spans="1:1" x14ac:dyDescent="0.2">
      <c r="A1471" s="39" t="s">
        <v>1800</v>
      </c>
    </row>
    <row r="1472" spans="1:1" x14ac:dyDescent="0.2">
      <c r="A1472" s="39" t="s">
        <v>1801</v>
      </c>
    </row>
    <row r="1473" spans="1:1" x14ac:dyDescent="0.2">
      <c r="A1473" s="39" t="s">
        <v>1407</v>
      </c>
    </row>
    <row r="1474" spans="1:1" x14ac:dyDescent="0.2">
      <c r="A1474" s="39" t="s">
        <v>1408</v>
      </c>
    </row>
    <row r="1475" spans="1:1" x14ac:dyDescent="0.2">
      <c r="A1475" s="39" t="s">
        <v>1409</v>
      </c>
    </row>
    <row r="1476" spans="1:1" x14ac:dyDescent="0.2">
      <c r="A1476" s="39" t="s">
        <v>1410</v>
      </c>
    </row>
    <row r="1477" spans="1:1" x14ac:dyDescent="0.2">
      <c r="A1477" s="39" t="s">
        <v>1411</v>
      </c>
    </row>
    <row r="1478" spans="1:1" x14ac:dyDescent="0.2">
      <c r="A1478" s="39" t="s">
        <v>1646</v>
      </c>
    </row>
    <row r="1479" spans="1:1" x14ac:dyDescent="0.2">
      <c r="A1479" s="39" t="s">
        <v>1802</v>
      </c>
    </row>
    <row r="1480" spans="1:1" x14ac:dyDescent="0.2">
      <c r="A1480" s="39" t="s">
        <v>1647</v>
      </c>
    </row>
    <row r="1481" spans="1:1" x14ac:dyDescent="0.2">
      <c r="A1481" s="39" t="s">
        <v>1412</v>
      </c>
    </row>
    <row r="1482" spans="1:1" x14ac:dyDescent="0.2">
      <c r="A1482" s="39" t="s">
        <v>223</v>
      </c>
    </row>
    <row r="1483" spans="1:1" x14ac:dyDescent="0.2">
      <c r="A1483" s="39" t="s">
        <v>1803</v>
      </c>
    </row>
    <row r="1484" spans="1:1" x14ac:dyDescent="0.2">
      <c r="A1484" s="39" t="s">
        <v>430</v>
      </c>
    </row>
    <row r="1485" spans="1:1" x14ac:dyDescent="0.2">
      <c r="A1485" s="39" t="s">
        <v>431</v>
      </c>
    </row>
    <row r="1486" spans="1:1" x14ac:dyDescent="0.2">
      <c r="A1486" s="39" t="s">
        <v>432</v>
      </c>
    </row>
    <row r="1487" spans="1:1" x14ac:dyDescent="0.2">
      <c r="A1487" s="39" t="s">
        <v>433</v>
      </c>
    </row>
    <row r="1488" spans="1:1" x14ac:dyDescent="0.2">
      <c r="A1488" s="39" t="s">
        <v>434</v>
      </c>
    </row>
    <row r="1489" spans="1:1" x14ac:dyDescent="0.2">
      <c r="A1489" s="39" t="s">
        <v>435</v>
      </c>
    </row>
    <row r="1490" spans="1:1" x14ac:dyDescent="0.2">
      <c r="A1490" s="39" t="s">
        <v>1649</v>
      </c>
    </row>
    <row r="1491" spans="1:1" x14ac:dyDescent="0.2">
      <c r="A1491" s="39" t="s">
        <v>1650</v>
      </c>
    </row>
    <row r="1492" spans="1:1" x14ac:dyDescent="0.2">
      <c r="A1492" s="39" t="s">
        <v>1651</v>
      </c>
    </row>
    <row r="1493" spans="1:1" x14ac:dyDescent="0.2">
      <c r="A1493" s="39" t="s">
        <v>1652</v>
      </c>
    </row>
    <row r="1494" spans="1:1" x14ac:dyDescent="0.2">
      <c r="A1494" s="39" t="s">
        <v>1653</v>
      </c>
    </row>
    <row r="1495" spans="1:1" x14ac:dyDescent="0.2">
      <c r="A1495" s="39" t="s">
        <v>1654</v>
      </c>
    </row>
    <row r="1496" spans="1:1" x14ac:dyDescent="0.2">
      <c r="A1496" s="39" t="s">
        <v>1655</v>
      </c>
    </row>
    <row r="1497" spans="1:1" x14ac:dyDescent="0.2">
      <c r="A1497" s="39" t="s">
        <v>1339</v>
      </c>
    </row>
    <row r="1498" spans="1:1" x14ac:dyDescent="0.2">
      <c r="A1498" s="39" t="s">
        <v>1270</v>
      </c>
    </row>
    <row r="1499" spans="1:1" x14ac:dyDescent="0.2">
      <c r="A1499" s="39" t="s">
        <v>1656</v>
      </c>
    </row>
    <row r="1500" spans="1:1" x14ac:dyDescent="0.2">
      <c r="A1500" s="39" t="s">
        <v>1657</v>
      </c>
    </row>
    <row r="1501" spans="1:1" x14ac:dyDescent="0.2">
      <c r="A1501" s="39" t="s">
        <v>1658</v>
      </c>
    </row>
    <row r="1502" spans="1:1" x14ac:dyDescent="0.2">
      <c r="A1502" s="39" t="s">
        <v>1274</v>
      </c>
    </row>
    <row r="1503" spans="1:1" x14ac:dyDescent="0.2">
      <c r="A1503" s="39" t="s">
        <v>225</v>
      </c>
    </row>
    <row r="1504" spans="1:1" x14ac:dyDescent="0.2">
      <c r="A1504" s="39" t="s">
        <v>1804</v>
      </c>
    </row>
    <row r="1505" spans="1:1" x14ac:dyDescent="0.2">
      <c r="A1505" s="39" t="s">
        <v>451</v>
      </c>
    </row>
    <row r="1506" spans="1:1" x14ac:dyDescent="0.2">
      <c r="A1506" s="39" t="s">
        <v>452</v>
      </c>
    </row>
    <row r="1507" spans="1:1" x14ac:dyDescent="0.2">
      <c r="A1507" s="39" t="s">
        <v>453</v>
      </c>
    </row>
    <row r="1508" spans="1:1" x14ac:dyDescent="0.2">
      <c r="A1508" s="39" t="s">
        <v>454</v>
      </c>
    </row>
    <row r="1509" spans="1:1" x14ac:dyDescent="0.2">
      <c r="A1509" s="39" t="s">
        <v>455</v>
      </c>
    </row>
    <row r="1510" spans="1:1" x14ac:dyDescent="0.2">
      <c r="A1510" s="39" t="s">
        <v>456</v>
      </c>
    </row>
    <row r="1511" spans="1:1" x14ac:dyDescent="0.2">
      <c r="A1511" s="39" t="s">
        <v>1660</v>
      </c>
    </row>
    <row r="1512" spans="1:1" x14ac:dyDescent="0.2">
      <c r="A1512" s="39" t="s">
        <v>1661</v>
      </c>
    </row>
    <row r="1513" spans="1:1" x14ac:dyDescent="0.2">
      <c r="A1513" s="39" t="s">
        <v>1341</v>
      </c>
    </row>
    <row r="1514" spans="1:1" x14ac:dyDescent="0.2">
      <c r="A1514" s="39" t="s">
        <v>1342</v>
      </c>
    </row>
    <row r="1515" spans="1:1" x14ac:dyDescent="0.2">
      <c r="A1515" s="39" t="s">
        <v>1343</v>
      </c>
    </row>
    <row r="1516" spans="1:1" x14ac:dyDescent="0.2">
      <c r="A1516" s="39" t="s">
        <v>1344</v>
      </c>
    </row>
    <row r="1517" spans="1:1" x14ac:dyDescent="0.2">
      <c r="A1517" s="39" t="s">
        <v>1345</v>
      </c>
    </row>
    <row r="1518" spans="1:1" x14ac:dyDescent="0.2">
      <c r="A1518" s="39" t="s">
        <v>782</v>
      </c>
    </row>
    <row r="1519" spans="1:1" x14ac:dyDescent="0.2">
      <c r="A1519" s="39" t="s">
        <v>1805</v>
      </c>
    </row>
    <row r="1520" spans="1:1" x14ac:dyDescent="0.2">
      <c r="A1520" s="39" t="s">
        <v>1806</v>
      </c>
    </row>
    <row r="1521" spans="1:1" x14ac:dyDescent="0.2">
      <c r="A1521" s="39" t="s">
        <v>1807</v>
      </c>
    </row>
    <row r="1522" spans="1:1" x14ac:dyDescent="0.2">
      <c r="A1522" s="39" t="s">
        <v>1808</v>
      </c>
    </row>
    <row r="1523" spans="1:1" x14ac:dyDescent="0.2">
      <c r="A1523" s="39" t="s">
        <v>1809</v>
      </c>
    </row>
    <row r="1524" spans="1:1" x14ac:dyDescent="0.2">
      <c r="A1524" s="39" t="s">
        <v>1810</v>
      </c>
    </row>
    <row r="1525" spans="1:1" x14ac:dyDescent="0.2">
      <c r="A1525" s="39" t="s">
        <v>1811</v>
      </c>
    </row>
    <row r="1526" spans="1:1" x14ac:dyDescent="0.2">
      <c r="A1526" s="39" t="s">
        <v>1812</v>
      </c>
    </row>
    <row r="1527" spans="1:1" x14ac:dyDescent="0.2">
      <c r="A1527" s="39" t="s">
        <v>1813</v>
      </c>
    </row>
    <row r="1528" spans="1:1" x14ac:dyDescent="0.2">
      <c r="A1528" s="39" t="s">
        <v>1814</v>
      </c>
    </row>
    <row r="1529" spans="1:1" x14ac:dyDescent="0.2">
      <c r="A1529" s="39" t="s">
        <v>1815</v>
      </c>
    </row>
    <row r="1530" spans="1:1" x14ac:dyDescent="0.2">
      <c r="A1530" s="39" t="s">
        <v>249</v>
      </c>
    </row>
    <row r="1531" spans="1:1" x14ac:dyDescent="0.2">
      <c r="A1531" s="39" t="s">
        <v>1346</v>
      </c>
    </row>
    <row r="1532" spans="1:1" x14ac:dyDescent="0.2">
      <c r="A1532" s="39" t="s">
        <v>1671</v>
      </c>
    </row>
    <row r="1533" spans="1:1" x14ac:dyDescent="0.2">
      <c r="A1533" s="39" t="s">
        <v>1816</v>
      </c>
    </row>
    <row r="1534" spans="1:1" x14ac:dyDescent="0.2">
      <c r="A1534" s="39" t="s">
        <v>480</v>
      </c>
    </row>
    <row r="1535" spans="1:1" x14ac:dyDescent="0.2">
      <c r="A1535" s="39" t="s">
        <v>1673</v>
      </c>
    </row>
    <row r="1536" spans="1:1" x14ac:dyDescent="0.2">
      <c r="A1536" s="39" t="s">
        <v>713</v>
      </c>
    </row>
    <row r="1537" spans="1:1" x14ac:dyDescent="0.2">
      <c r="A1537" s="39" t="s">
        <v>1817</v>
      </c>
    </row>
    <row r="1538" spans="1:1" x14ac:dyDescent="0.2">
      <c r="A1538" s="39" t="s">
        <v>1675</v>
      </c>
    </row>
    <row r="1539" spans="1:1" x14ac:dyDescent="0.2">
      <c r="A1539" s="39" t="s">
        <v>1818</v>
      </c>
    </row>
    <row r="1540" spans="1:1" x14ac:dyDescent="0.2">
      <c r="A1540" s="39" t="s">
        <v>1819</v>
      </c>
    </row>
    <row r="1541" spans="1:1" x14ac:dyDescent="0.2">
      <c r="A1541" s="39" t="s">
        <v>1820</v>
      </c>
    </row>
    <row r="1542" spans="1:1" x14ac:dyDescent="0.2">
      <c r="A1542" s="39" t="s">
        <v>1821</v>
      </c>
    </row>
    <row r="1543" spans="1:1" x14ac:dyDescent="0.2">
      <c r="A1543" s="39" t="s">
        <v>801</v>
      </c>
    </row>
    <row r="1544" spans="1:1" x14ac:dyDescent="0.2">
      <c r="A1544" s="39" t="s">
        <v>490</v>
      </c>
    </row>
    <row r="1545" spans="1:1" x14ac:dyDescent="0.2">
      <c r="A1545" s="39" t="s">
        <v>1822</v>
      </c>
    </row>
    <row r="1546" spans="1:1" x14ac:dyDescent="0.2">
      <c r="A1546" s="39" t="s">
        <v>1823</v>
      </c>
    </row>
    <row r="1547" spans="1:1" x14ac:dyDescent="0.2">
      <c r="A1547" s="39" t="s">
        <v>1824</v>
      </c>
    </row>
    <row r="1548" spans="1:1" x14ac:dyDescent="0.2">
      <c r="A1548" s="39" t="s">
        <v>1825</v>
      </c>
    </row>
    <row r="1549" spans="1:1" x14ac:dyDescent="0.2">
      <c r="A1549" s="39" t="s">
        <v>1826</v>
      </c>
    </row>
    <row r="1550" spans="1:1" x14ac:dyDescent="0.2">
      <c r="A1550" s="39" t="s">
        <v>1827</v>
      </c>
    </row>
    <row r="1551" spans="1:1" x14ac:dyDescent="0.2">
      <c r="A1551" s="39" t="s">
        <v>1828</v>
      </c>
    </row>
    <row r="1552" spans="1:1" x14ac:dyDescent="0.2">
      <c r="A1552" s="39" t="s">
        <v>1829</v>
      </c>
    </row>
    <row r="1553" spans="1:1" x14ac:dyDescent="0.2">
      <c r="A1553" s="39" t="s">
        <v>1830</v>
      </c>
    </row>
    <row r="1554" spans="1:1" x14ac:dyDescent="0.2">
      <c r="A1554" s="39" t="s">
        <v>1831</v>
      </c>
    </row>
    <row r="1555" spans="1:1" x14ac:dyDescent="0.2">
      <c r="A1555" s="39" t="s">
        <v>1832</v>
      </c>
    </row>
    <row r="1556" spans="1:1" x14ac:dyDescent="0.2">
      <c r="A1556" s="39" t="s">
        <v>1833</v>
      </c>
    </row>
    <row r="1557" spans="1:1" x14ac:dyDescent="0.2">
      <c r="A1557" s="39" t="s">
        <v>720</v>
      </c>
    </row>
    <row r="1558" spans="1:1" x14ac:dyDescent="0.2">
      <c r="A1558" s="39" t="s">
        <v>721</v>
      </c>
    </row>
    <row r="1559" spans="1:1" x14ac:dyDescent="0.2">
      <c r="A1559" s="39" t="s">
        <v>1834</v>
      </c>
    </row>
    <row r="1560" spans="1:1" x14ac:dyDescent="0.2">
      <c r="A1560" s="39" t="s">
        <v>1835</v>
      </c>
    </row>
    <row r="1561" spans="1:1" x14ac:dyDescent="0.2">
      <c r="A1561" s="39" t="s">
        <v>1364</v>
      </c>
    </row>
    <row r="1562" spans="1:1" x14ac:dyDescent="0.2">
      <c r="A1562" s="39" t="s">
        <v>1365</v>
      </c>
    </row>
    <row r="1563" spans="1:1" x14ac:dyDescent="0.2">
      <c r="A1563" s="39" t="s">
        <v>1836</v>
      </c>
    </row>
    <row r="1564" spans="1:1" x14ac:dyDescent="0.2">
      <c r="A1564" s="39" t="s">
        <v>1837</v>
      </c>
    </row>
    <row r="1565" spans="1:1" x14ac:dyDescent="0.2">
      <c r="A1565" s="39" t="s">
        <v>250</v>
      </c>
    </row>
    <row r="1566" spans="1:1" x14ac:dyDescent="0.2">
      <c r="A1566" s="39" t="s">
        <v>251</v>
      </c>
    </row>
    <row r="1567" spans="1:1" x14ac:dyDescent="0.2">
      <c r="A1567" s="39" t="s">
        <v>783</v>
      </c>
    </row>
    <row r="1568" spans="1:1" x14ac:dyDescent="0.2">
      <c r="A1568" s="39" t="s">
        <v>723</v>
      </c>
    </row>
    <row r="1569" spans="1:1" x14ac:dyDescent="0.2">
      <c r="A1569" s="39" t="s">
        <v>784</v>
      </c>
    </row>
    <row r="1570" spans="1:1" x14ac:dyDescent="0.2">
      <c r="A1570" s="39" t="s">
        <v>515</v>
      </c>
    </row>
    <row r="1571" spans="1:1" x14ac:dyDescent="0.2">
      <c r="A1571" s="39" t="s">
        <v>516</v>
      </c>
    </row>
    <row r="1572" spans="1:1" x14ac:dyDescent="0.2">
      <c r="A1572" s="39" t="s">
        <v>517</v>
      </c>
    </row>
    <row r="1573" spans="1:1" x14ac:dyDescent="0.2">
      <c r="A1573" s="39" t="s">
        <v>1838</v>
      </c>
    </row>
    <row r="1574" spans="1:1" x14ac:dyDescent="0.2">
      <c r="A1574" s="39" t="s">
        <v>1839</v>
      </c>
    </row>
    <row r="1575" spans="1:1" x14ac:dyDescent="0.2">
      <c r="A1575" s="39" t="s">
        <v>785</v>
      </c>
    </row>
    <row r="1576" spans="1:1" x14ac:dyDescent="0.2">
      <c r="A1576" s="39" t="s">
        <v>786</v>
      </c>
    </row>
    <row r="1577" spans="1:1" x14ac:dyDescent="0.2">
      <c r="A1577" s="39" t="s">
        <v>1366</v>
      </c>
    </row>
    <row r="1578" spans="1:1" x14ac:dyDescent="0.2">
      <c r="A1578" s="39" t="s">
        <v>802</v>
      </c>
    </row>
    <row r="1579" spans="1:1" x14ac:dyDescent="0.2">
      <c r="A1579" s="39" t="s">
        <v>524</v>
      </c>
    </row>
    <row r="1580" spans="1:1" x14ac:dyDescent="0.2">
      <c r="A1580" s="39" t="s">
        <v>525</v>
      </c>
    </row>
    <row r="1581" spans="1:1" x14ac:dyDescent="0.2">
      <c r="A1581" s="39" t="s">
        <v>787</v>
      </c>
    </row>
    <row r="1582" spans="1:1" x14ac:dyDescent="0.2">
      <c r="A1582" s="39" t="s">
        <v>788</v>
      </c>
    </row>
    <row r="1583" spans="1:1" x14ac:dyDescent="0.2">
      <c r="A1583" s="39" t="s">
        <v>252</v>
      </c>
    </row>
    <row r="1584" spans="1:1" x14ac:dyDescent="0.2">
      <c r="A1584" s="39" t="s">
        <v>253</v>
      </c>
    </row>
    <row r="1585" spans="1:1" x14ac:dyDescent="0.2">
      <c r="A1585" s="39" t="s">
        <v>529</v>
      </c>
    </row>
    <row r="1586" spans="1:1" x14ac:dyDescent="0.2">
      <c r="A1586" s="39" t="s">
        <v>732</v>
      </c>
    </row>
    <row r="1587" spans="1:1" x14ac:dyDescent="0.2">
      <c r="A1587" s="39" t="s">
        <v>733</v>
      </c>
    </row>
    <row r="1588" spans="1:1" x14ac:dyDescent="0.2">
      <c r="A1588" s="39" t="s">
        <v>532</v>
      </c>
    </row>
    <row r="1589" spans="1:1" x14ac:dyDescent="0.2">
      <c r="A1589" s="39" t="s">
        <v>533</v>
      </c>
    </row>
    <row r="1590" spans="1:1" x14ac:dyDescent="0.2">
      <c r="A1590" s="39" t="s">
        <v>534</v>
      </c>
    </row>
    <row r="1591" spans="1:1" x14ac:dyDescent="0.2">
      <c r="A1591" s="39" t="s">
        <v>1840</v>
      </c>
    </row>
    <row r="1592" spans="1:1" x14ac:dyDescent="0.2">
      <c r="A1592" s="39" t="s">
        <v>1841</v>
      </c>
    </row>
    <row r="1593" spans="1:1" x14ac:dyDescent="0.2">
      <c r="A1593" s="39" t="s">
        <v>537</v>
      </c>
    </row>
    <row r="1594" spans="1:1" x14ac:dyDescent="0.2">
      <c r="A1594" s="39" t="s">
        <v>538</v>
      </c>
    </row>
    <row r="1595" spans="1:1" x14ac:dyDescent="0.2">
      <c r="A1595" s="39" t="s">
        <v>1367</v>
      </c>
    </row>
    <row r="1596" spans="1:1" x14ac:dyDescent="0.2">
      <c r="A1596" s="39" t="s">
        <v>1368</v>
      </c>
    </row>
    <row r="1597" spans="1:1" x14ac:dyDescent="0.2">
      <c r="A1597" s="39" t="s">
        <v>803</v>
      </c>
    </row>
    <row r="1598" spans="1:1" x14ac:dyDescent="0.2">
      <c r="A1598" s="39" t="s">
        <v>542</v>
      </c>
    </row>
    <row r="1599" spans="1:1" x14ac:dyDescent="0.2">
      <c r="A1599" s="39" t="s">
        <v>543</v>
      </c>
    </row>
    <row r="1600" spans="1:1" x14ac:dyDescent="0.2">
      <c r="A1600" s="39" t="s">
        <v>544</v>
      </c>
    </row>
    <row r="1601" spans="1:1" x14ac:dyDescent="0.2">
      <c r="A1601" s="39" t="s">
        <v>254</v>
      </c>
    </row>
    <row r="1602" spans="1:1" x14ac:dyDescent="0.2">
      <c r="A1602" s="39" t="s">
        <v>255</v>
      </c>
    </row>
    <row r="1603" spans="1:1" x14ac:dyDescent="0.2">
      <c r="A1603" s="39" t="s">
        <v>545</v>
      </c>
    </row>
    <row r="1604" spans="1:1" x14ac:dyDescent="0.2">
      <c r="A1604" s="39" t="s">
        <v>546</v>
      </c>
    </row>
    <row r="1605" spans="1:1" x14ac:dyDescent="0.2">
      <c r="A1605" s="39" t="s">
        <v>547</v>
      </c>
    </row>
    <row r="1606" spans="1:1" x14ac:dyDescent="0.2">
      <c r="A1606" s="39" t="s">
        <v>548</v>
      </c>
    </row>
    <row r="1607" spans="1:1" x14ac:dyDescent="0.2">
      <c r="A1607" s="39" t="s">
        <v>549</v>
      </c>
    </row>
    <row r="1608" spans="1:1" x14ac:dyDescent="0.2">
      <c r="A1608" s="39" t="s">
        <v>550</v>
      </c>
    </row>
    <row r="1609" spans="1:1" x14ac:dyDescent="0.2">
      <c r="A1609" s="39" t="s">
        <v>1842</v>
      </c>
    </row>
    <row r="1610" spans="1:1" x14ac:dyDescent="0.2">
      <c r="A1610" s="39" t="s">
        <v>1843</v>
      </c>
    </row>
    <row r="1611" spans="1:1" x14ac:dyDescent="0.2">
      <c r="A1611" s="39" t="s">
        <v>553</v>
      </c>
    </row>
    <row r="1612" spans="1:1" x14ac:dyDescent="0.2">
      <c r="A1612" s="39" t="s">
        <v>554</v>
      </c>
    </row>
    <row r="1613" spans="1:1" x14ac:dyDescent="0.2">
      <c r="A1613" s="39" t="s">
        <v>555</v>
      </c>
    </row>
    <row r="1614" spans="1:1" x14ac:dyDescent="0.2">
      <c r="A1614" s="39" t="s">
        <v>556</v>
      </c>
    </row>
    <row r="1615" spans="1:1" x14ac:dyDescent="0.2">
      <c r="A1615" s="39" t="s">
        <v>557</v>
      </c>
    </row>
    <row r="1616" spans="1:1" x14ac:dyDescent="0.2">
      <c r="A1616" s="39" t="s">
        <v>558</v>
      </c>
    </row>
    <row r="1617" spans="1:1" x14ac:dyDescent="0.2">
      <c r="A1617" s="39" t="s">
        <v>559</v>
      </c>
    </row>
    <row r="1618" spans="1:1" x14ac:dyDescent="0.2">
      <c r="A1618" s="39" t="s">
        <v>560</v>
      </c>
    </row>
    <row r="1619" spans="1:1" x14ac:dyDescent="0.2">
      <c r="A1619" s="39" t="s">
        <v>1844</v>
      </c>
    </row>
    <row r="1620" spans="1:1" x14ac:dyDescent="0.2">
      <c r="A1620" s="39" t="s">
        <v>1369</v>
      </c>
    </row>
    <row r="1621" spans="1:1" x14ac:dyDescent="0.2">
      <c r="A1621" s="39" t="s">
        <v>740</v>
      </c>
    </row>
    <row r="1622" spans="1:1" x14ac:dyDescent="0.2">
      <c r="A1622" s="39" t="s">
        <v>1708</v>
      </c>
    </row>
    <row r="1623" spans="1:1" x14ac:dyDescent="0.2">
      <c r="A1623" s="39" t="s">
        <v>1845</v>
      </c>
    </row>
    <row r="1624" spans="1:1" x14ac:dyDescent="0.2">
      <c r="A1624" s="39" t="s">
        <v>742</v>
      </c>
    </row>
    <row r="1625" spans="1:1" x14ac:dyDescent="0.2">
      <c r="A1625" s="39" t="s">
        <v>1709</v>
      </c>
    </row>
    <row r="1626" spans="1:1" x14ac:dyDescent="0.2">
      <c r="A1626" s="39" t="s">
        <v>1846</v>
      </c>
    </row>
    <row r="1627" spans="1:1" x14ac:dyDescent="0.2">
      <c r="A1627" s="39" t="s">
        <v>1847</v>
      </c>
    </row>
    <row r="1628" spans="1:1" x14ac:dyDescent="0.2">
      <c r="A1628" s="39" t="s">
        <v>1711</v>
      </c>
    </row>
    <row r="1629" spans="1:1" x14ac:dyDescent="0.2">
      <c r="A1629" s="39" t="s">
        <v>1370</v>
      </c>
    </row>
    <row r="1630" spans="1:1" x14ac:dyDescent="0.2">
      <c r="A1630" s="39" t="s">
        <v>1371</v>
      </c>
    </row>
    <row r="1631" spans="1:1" x14ac:dyDescent="0.2">
      <c r="A1631" s="39" t="s">
        <v>1848</v>
      </c>
    </row>
    <row r="1632" spans="1:1" x14ac:dyDescent="0.2">
      <c r="A1632" s="39" t="s">
        <v>1849</v>
      </c>
    </row>
    <row r="1633" spans="1:1" x14ac:dyDescent="0.2">
      <c r="A1633" s="39" t="s">
        <v>807</v>
      </c>
    </row>
    <row r="1634" spans="1:1" x14ac:dyDescent="0.2">
      <c r="A1634" s="39" t="s">
        <v>808</v>
      </c>
    </row>
    <row r="1635" spans="1:1" x14ac:dyDescent="0.2">
      <c r="A1635" s="39" t="s">
        <v>1850</v>
      </c>
    </row>
    <row r="1636" spans="1:1" x14ac:dyDescent="0.2">
      <c r="A1636" s="39" t="s">
        <v>1851</v>
      </c>
    </row>
    <row r="1637" spans="1:1" x14ac:dyDescent="0.2">
      <c r="A1637" s="39" t="s">
        <v>256</v>
      </c>
    </row>
    <row r="1638" spans="1:1" x14ac:dyDescent="0.2">
      <c r="A1638" s="39" t="s">
        <v>257</v>
      </c>
    </row>
    <row r="1639" spans="1:1" x14ac:dyDescent="0.2">
      <c r="A1639" s="39" t="s">
        <v>746</v>
      </c>
    </row>
    <row r="1640" spans="1:1" x14ac:dyDescent="0.2">
      <c r="A1640" s="39" t="s">
        <v>747</v>
      </c>
    </row>
    <row r="1641" spans="1:1" x14ac:dyDescent="0.2">
      <c r="A1641" s="39" t="s">
        <v>748</v>
      </c>
    </row>
    <row r="1642" spans="1:1" x14ac:dyDescent="0.2">
      <c r="A1642" s="39" t="s">
        <v>749</v>
      </c>
    </row>
    <row r="1643" spans="1:1" x14ac:dyDescent="0.2">
      <c r="A1643" s="39" t="s">
        <v>750</v>
      </c>
    </row>
    <row r="1644" spans="1:1" x14ac:dyDescent="0.2">
      <c r="A1644" s="39" t="s">
        <v>751</v>
      </c>
    </row>
    <row r="1645" spans="1:1" x14ac:dyDescent="0.2">
      <c r="A1645" s="39" t="s">
        <v>1852</v>
      </c>
    </row>
    <row r="1646" spans="1:1" x14ac:dyDescent="0.2">
      <c r="A1646" s="39" t="s">
        <v>1853</v>
      </c>
    </row>
    <row r="1647" spans="1:1" x14ac:dyDescent="0.2">
      <c r="A1647" s="39" t="s">
        <v>754</v>
      </c>
    </row>
    <row r="1648" spans="1:1" x14ac:dyDescent="0.2">
      <c r="A1648" s="39" t="s">
        <v>755</v>
      </c>
    </row>
    <row r="1649" spans="1:1" x14ac:dyDescent="0.2">
      <c r="A1649" s="39" t="s">
        <v>1372</v>
      </c>
    </row>
    <row r="1650" spans="1:1" x14ac:dyDescent="0.2">
      <c r="A1650" s="39" t="s">
        <v>1373</v>
      </c>
    </row>
    <row r="1651" spans="1:1" x14ac:dyDescent="0.2">
      <c r="A1651" s="39" t="s">
        <v>809</v>
      </c>
    </row>
    <row r="1652" spans="1:1" x14ac:dyDescent="0.2">
      <c r="A1652" s="39" t="s">
        <v>594</v>
      </c>
    </row>
    <row r="1653" spans="1:1" x14ac:dyDescent="0.2">
      <c r="A1653" s="39" t="s">
        <v>756</v>
      </c>
    </row>
    <row r="1654" spans="1:1" x14ac:dyDescent="0.2">
      <c r="A1654" s="39" t="s">
        <v>757</v>
      </c>
    </row>
    <row r="1655" spans="1:1" x14ac:dyDescent="0.2">
      <c r="A1655" s="39" t="s">
        <v>258</v>
      </c>
    </row>
    <row r="1656" spans="1:1" x14ac:dyDescent="0.2">
      <c r="A1656" s="39" t="s">
        <v>259</v>
      </c>
    </row>
    <row r="1657" spans="1:1" x14ac:dyDescent="0.2">
      <c r="A1657" s="39" t="s">
        <v>758</v>
      </c>
    </row>
    <row r="1658" spans="1:1" x14ac:dyDescent="0.2">
      <c r="A1658" s="39" t="s">
        <v>759</v>
      </c>
    </row>
    <row r="1659" spans="1:1" x14ac:dyDescent="0.2">
      <c r="A1659" s="39" t="s">
        <v>760</v>
      </c>
    </row>
    <row r="1660" spans="1:1" x14ac:dyDescent="0.2">
      <c r="A1660" s="39" t="s">
        <v>602</v>
      </c>
    </row>
    <row r="1661" spans="1:1" x14ac:dyDescent="0.2">
      <c r="A1661" s="39" t="s">
        <v>761</v>
      </c>
    </row>
    <row r="1662" spans="1:1" x14ac:dyDescent="0.2">
      <c r="A1662" s="39" t="s">
        <v>762</v>
      </c>
    </row>
    <row r="1663" spans="1:1" x14ac:dyDescent="0.2">
      <c r="A1663" s="39" t="s">
        <v>1854</v>
      </c>
    </row>
    <row r="1664" spans="1:1" x14ac:dyDescent="0.2">
      <c r="A1664" s="39" t="s">
        <v>1855</v>
      </c>
    </row>
    <row r="1665" spans="1:1" x14ac:dyDescent="0.2">
      <c r="A1665" s="39" t="s">
        <v>765</v>
      </c>
    </row>
    <row r="1666" spans="1:1" x14ac:dyDescent="0.2">
      <c r="A1666" s="39" t="s">
        <v>766</v>
      </c>
    </row>
    <row r="1667" spans="1:1" x14ac:dyDescent="0.2">
      <c r="A1667" s="39" t="s">
        <v>1374</v>
      </c>
    </row>
    <row r="1668" spans="1:1" x14ac:dyDescent="0.2">
      <c r="A1668" s="39" t="s">
        <v>810</v>
      </c>
    </row>
    <row r="1669" spans="1:1" x14ac:dyDescent="0.2">
      <c r="A1669" s="39" t="s">
        <v>811</v>
      </c>
    </row>
    <row r="1670" spans="1:1" x14ac:dyDescent="0.2">
      <c r="A1670" s="39" t="s">
        <v>612</v>
      </c>
    </row>
    <row r="1671" spans="1:1" x14ac:dyDescent="0.2">
      <c r="A1671" s="39" t="s">
        <v>767</v>
      </c>
    </row>
    <row r="1672" spans="1:1" x14ac:dyDescent="0.2">
      <c r="A1672" s="39" t="s">
        <v>768</v>
      </c>
    </row>
    <row r="1673" spans="1:1" x14ac:dyDescent="0.2">
      <c r="A1673" s="39" t="s">
        <v>260</v>
      </c>
    </row>
    <row r="1674" spans="1:1" x14ac:dyDescent="0.2">
      <c r="A1674" s="39" t="s">
        <v>812</v>
      </c>
    </row>
    <row r="1675" spans="1:1" x14ac:dyDescent="0.2">
      <c r="A1675" s="39" t="s">
        <v>1856</v>
      </c>
    </row>
    <row r="1676" spans="1:1" x14ac:dyDescent="0.2">
      <c r="A1676" s="39" t="s">
        <v>1857</v>
      </c>
    </row>
    <row r="1677" spans="1:1" x14ac:dyDescent="0.2">
      <c r="A1677" s="39" t="s">
        <v>1375</v>
      </c>
    </row>
    <row r="1678" spans="1:1" x14ac:dyDescent="0.2">
      <c r="A1678" s="39" t="s">
        <v>1568</v>
      </c>
    </row>
    <row r="1679" spans="1:1" x14ac:dyDescent="0.2">
      <c r="A1679" s="39" t="s">
        <v>616</v>
      </c>
    </row>
    <row r="1680" spans="1:1" x14ac:dyDescent="0.2">
      <c r="A1680" s="39" t="s">
        <v>813</v>
      </c>
    </row>
    <row r="1681" spans="1:1" x14ac:dyDescent="0.2">
      <c r="A1681" s="39" t="s">
        <v>617</v>
      </c>
    </row>
    <row r="1682" spans="1:1" x14ac:dyDescent="0.2">
      <c r="A1682" s="39" t="s">
        <v>618</v>
      </c>
    </row>
    <row r="1683" spans="1:1" x14ac:dyDescent="0.2">
      <c r="A1683" s="39" t="s">
        <v>814</v>
      </c>
    </row>
    <row r="1684" spans="1:1" x14ac:dyDescent="0.2">
      <c r="A1684" s="39" t="s">
        <v>815</v>
      </c>
    </row>
    <row r="1685" spans="1:1" x14ac:dyDescent="0.2">
      <c r="A1685" s="39" t="s">
        <v>272</v>
      </c>
    </row>
    <row r="1686" spans="1:1" x14ac:dyDescent="0.2">
      <c r="A1686" s="39" t="s">
        <v>1858</v>
      </c>
    </row>
    <row r="1687" spans="1:1" x14ac:dyDescent="0.2">
      <c r="A1687" s="39" t="s">
        <v>1859</v>
      </c>
    </row>
    <row r="1688" spans="1:1" x14ac:dyDescent="0.2">
      <c r="A1688" s="39" t="s">
        <v>817</v>
      </c>
    </row>
    <row r="1689" spans="1:1" x14ac:dyDescent="0.2">
      <c r="A1689" s="39" t="s">
        <v>818</v>
      </c>
    </row>
    <row r="1690" spans="1:1" x14ac:dyDescent="0.2">
      <c r="A1690" s="39" t="s">
        <v>819</v>
      </c>
    </row>
    <row r="1691" spans="1:1" x14ac:dyDescent="0.2">
      <c r="A1691" s="39" t="s">
        <v>1284</v>
      </c>
    </row>
    <row r="1692" spans="1:1" x14ac:dyDescent="0.2">
      <c r="A1692" s="39" t="s">
        <v>820</v>
      </c>
    </row>
    <row r="1693" spans="1:1" x14ac:dyDescent="0.2">
      <c r="A1693" s="39" t="s">
        <v>821</v>
      </c>
    </row>
    <row r="1694" spans="1:1" x14ac:dyDescent="0.2">
      <c r="A1694" s="39" t="s">
        <v>1285</v>
      </c>
    </row>
    <row r="1695" spans="1:1" x14ac:dyDescent="0.2">
      <c r="A1695" s="39" t="s">
        <v>1286</v>
      </c>
    </row>
    <row r="1696" spans="1:1" x14ac:dyDescent="0.2">
      <c r="A1696" s="39" t="s">
        <v>283</v>
      </c>
    </row>
    <row r="1697" spans="1:1" x14ac:dyDescent="0.2">
      <c r="A1697" s="39" t="s">
        <v>1744</v>
      </c>
    </row>
    <row r="1698" spans="1:1" x14ac:dyDescent="0.2">
      <c r="A1698" s="39" t="s">
        <v>1745</v>
      </c>
    </row>
    <row r="1699" spans="1:1" x14ac:dyDescent="0.2">
      <c r="A1699" s="39" t="s">
        <v>1376</v>
      </c>
    </row>
    <row r="1700" spans="1:1" x14ac:dyDescent="0.2">
      <c r="A1700" s="39" t="s">
        <v>1581</v>
      </c>
    </row>
    <row r="1701" spans="1:1" x14ac:dyDescent="0.2">
      <c r="A1701" s="39" t="s">
        <v>622</v>
      </c>
    </row>
    <row r="1702" spans="1:1" x14ac:dyDescent="0.2">
      <c r="A1702" s="39" t="s">
        <v>822</v>
      </c>
    </row>
    <row r="1703" spans="1:1" x14ac:dyDescent="0.2">
      <c r="A1703" s="39" t="s">
        <v>623</v>
      </c>
    </row>
    <row r="1704" spans="1:1" x14ac:dyDescent="0.2">
      <c r="A1704" s="39" t="s">
        <v>624</v>
      </c>
    </row>
    <row r="1705" spans="1:1" x14ac:dyDescent="0.2">
      <c r="A1705" s="39" t="s">
        <v>823</v>
      </c>
    </row>
    <row r="1706" spans="1:1" x14ac:dyDescent="0.2">
      <c r="A1706" s="39" t="s">
        <v>824</v>
      </c>
    </row>
    <row r="1707" spans="1:1" x14ac:dyDescent="0.2">
      <c r="A1707" s="39" t="s">
        <v>294</v>
      </c>
    </row>
    <row r="1708" spans="1:1" x14ac:dyDescent="0.2">
      <c r="A1708" s="39" t="s">
        <v>1860</v>
      </c>
    </row>
    <row r="1709" spans="1:1" x14ac:dyDescent="0.2">
      <c r="A1709" s="39" t="s">
        <v>1861</v>
      </c>
    </row>
    <row r="1710" spans="1:1" x14ac:dyDescent="0.2">
      <c r="A1710" s="39" t="s">
        <v>1268</v>
      </c>
    </row>
    <row r="1711" spans="1:1" x14ac:dyDescent="0.2">
      <c r="A1711" s="39" t="s">
        <v>1269</v>
      </c>
    </row>
    <row r="1712" spans="1:1" x14ac:dyDescent="0.2">
      <c r="A1712" s="39" t="s">
        <v>625</v>
      </c>
    </row>
    <row r="1713" spans="1:1" x14ac:dyDescent="0.2">
      <c r="A1713" s="39" t="s">
        <v>826</v>
      </c>
    </row>
    <row r="1714" spans="1:1" x14ac:dyDescent="0.2">
      <c r="A1714" s="39" t="s">
        <v>626</v>
      </c>
    </row>
    <row r="1715" spans="1:1" x14ac:dyDescent="0.2">
      <c r="A1715" s="39" t="s">
        <v>627</v>
      </c>
    </row>
    <row r="1716" spans="1:1" x14ac:dyDescent="0.2">
      <c r="A1716" s="39" t="s">
        <v>827</v>
      </c>
    </row>
    <row r="1717" spans="1:1" x14ac:dyDescent="0.2">
      <c r="A1717" s="39" t="s">
        <v>828</v>
      </c>
    </row>
    <row r="1718" spans="1:1" x14ac:dyDescent="0.2">
      <c r="A1718" s="39" t="s">
        <v>305</v>
      </c>
    </row>
    <row r="1719" spans="1:1" x14ac:dyDescent="0.2">
      <c r="A1719" s="39" t="s">
        <v>1862</v>
      </c>
    </row>
    <row r="1720" spans="1:1" x14ac:dyDescent="0.2">
      <c r="A1720" s="39" t="s">
        <v>1863</v>
      </c>
    </row>
    <row r="1721" spans="1:1" x14ac:dyDescent="0.2">
      <c r="A1721" s="39" t="s">
        <v>1864</v>
      </c>
    </row>
    <row r="1722" spans="1:1" x14ac:dyDescent="0.2">
      <c r="A1722" s="39" t="s">
        <v>830</v>
      </c>
    </row>
    <row r="1723" spans="1:1" x14ac:dyDescent="0.2">
      <c r="A1723" s="39" t="s">
        <v>628</v>
      </c>
    </row>
    <row r="1724" spans="1:1" x14ac:dyDescent="0.2">
      <c r="A1724" s="39" t="s">
        <v>831</v>
      </c>
    </row>
    <row r="1725" spans="1:1" x14ac:dyDescent="0.2">
      <c r="A1725" s="39" t="s">
        <v>629</v>
      </c>
    </row>
    <row r="1726" spans="1:1" x14ac:dyDescent="0.2">
      <c r="A1726" s="39" t="s">
        <v>630</v>
      </c>
    </row>
    <row r="1727" spans="1:1" x14ac:dyDescent="0.2">
      <c r="A1727" s="39" t="s">
        <v>314</v>
      </c>
    </row>
    <row r="1728" spans="1:1" x14ac:dyDescent="0.2">
      <c r="A1728" s="39" t="s">
        <v>226</v>
      </c>
    </row>
    <row r="1729" spans="1:1" x14ac:dyDescent="0.2">
      <c r="A1729" s="39" t="s">
        <v>227</v>
      </c>
    </row>
    <row r="1730" spans="1:1" x14ac:dyDescent="0.2">
      <c r="A1730" s="39" t="s">
        <v>1865</v>
      </c>
    </row>
    <row r="1731" spans="1:1" x14ac:dyDescent="0.2">
      <c r="A1731" s="39" t="s">
        <v>318</v>
      </c>
    </row>
    <row r="1732" spans="1:1" x14ac:dyDescent="0.2">
      <c r="A1732" s="39" t="s">
        <v>319</v>
      </c>
    </row>
    <row r="1733" spans="1:1" x14ac:dyDescent="0.2">
      <c r="A1733" s="39" t="s">
        <v>1866</v>
      </c>
    </row>
    <row r="1734" spans="1:1" x14ac:dyDescent="0.2">
      <c r="A1734" s="39" t="s">
        <v>633</v>
      </c>
    </row>
    <row r="1735" spans="1:1" x14ac:dyDescent="0.2">
      <c r="A1735" s="39" t="s">
        <v>634</v>
      </c>
    </row>
    <row r="1736" spans="1:1" x14ac:dyDescent="0.2">
      <c r="A1736" s="39" t="s">
        <v>635</v>
      </c>
    </row>
    <row r="1737" spans="1:1" x14ac:dyDescent="0.2">
      <c r="A1737" s="39" t="s">
        <v>636</v>
      </c>
    </row>
    <row r="1738" spans="1:1" x14ac:dyDescent="0.2">
      <c r="A1738" s="39" t="s">
        <v>1769</v>
      </c>
    </row>
    <row r="1739" spans="1:1" x14ac:dyDescent="0.2">
      <c r="A1739" s="39" t="s">
        <v>637</v>
      </c>
    </row>
    <row r="1740" spans="1:1" x14ac:dyDescent="0.2">
      <c r="A1740" s="39" t="s">
        <v>832</v>
      </c>
    </row>
    <row r="1741" spans="1:1" x14ac:dyDescent="0.2">
      <c r="A1741" s="39" t="s">
        <v>833</v>
      </c>
    </row>
    <row r="1742" spans="1:1" x14ac:dyDescent="0.2">
      <c r="A1742" s="39" t="s">
        <v>1288</v>
      </c>
    </row>
    <row r="1743" spans="1:1" x14ac:dyDescent="0.2">
      <c r="A1743" s="39" t="s">
        <v>638</v>
      </c>
    </row>
    <row r="1744" spans="1:1" x14ac:dyDescent="0.2">
      <c r="A1744" s="39" t="s">
        <v>1289</v>
      </c>
    </row>
    <row r="1745" spans="1:1" x14ac:dyDescent="0.2">
      <c r="A1745" s="39" t="s">
        <v>1290</v>
      </c>
    </row>
    <row r="1746" spans="1:1" x14ac:dyDescent="0.2">
      <c r="A1746" s="39" t="s">
        <v>639</v>
      </c>
    </row>
    <row r="1747" spans="1:1" x14ac:dyDescent="0.2">
      <c r="A1747" s="39" t="s">
        <v>640</v>
      </c>
    </row>
    <row r="1748" spans="1:1" x14ac:dyDescent="0.2">
      <c r="A1748" s="39" t="s">
        <v>641</v>
      </c>
    </row>
    <row r="1749" spans="1:1" x14ac:dyDescent="0.2">
      <c r="A1749" s="39" t="s">
        <v>1603</v>
      </c>
    </row>
    <row r="1750" spans="1:1" x14ac:dyDescent="0.2">
      <c r="A1750" s="39" t="s">
        <v>1604</v>
      </c>
    </row>
    <row r="1751" spans="1:1" x14ac:dyDescent="0.2">
      <c r="A1751" s="39" t="s">
        <v>1379</v>
      </c>
    </row>
    <row r="1752" spans="1:1" x14ac:dyDescent="0.2">
      <c r="A1752" s="39" t="s">
        <v>1380</v>
      </c>
    </row>
    <row r="1753" spans="1:1" x14ac:dyDescent="0.2">
      <c r="A1753" s="39" t="s">
        <v>642</v>
      </c>
    </row>
    <row r="1754" spans="1:1" x14ac:dyDescent="0.2">
      <c r="A1754" s="39" t="s">
        <v>643</v>
      </c>
    </row>
    <row r="1755" spans="1:1" x14ac:dyDescent="0.2">
      <c r="A1755" s="39" t="s">
        <v>644</v>
      </c>
    </row>
    <row r="1756" spans="1:1" x14ac:dyDescent="0.2">
      <c r="A1756" s="39" t="s">
        <v>645</v>
      </c>
    </row>
    <row r="1757" spans="1:1" x14ac:dyDescent="0.2">
      <c r="A1757" s="39" t="s">
        <v>646</v>
      </c>
    </row>
    <row r="1758" spans="1:1" x14ac:dyDescent="0.2">
      <c r="A1758" s="39" t="s">
        <v>647</v>
      </c>
    </row>
    <row r="1759" spans="1:1" x14ac:dyDescent="0.2">
      <c r="A1759" s="39" t="s">
        <v>648</v>
      </c>
    </row>
    <row r="1760" spans="1:1" x14ac:dyDescent="0.2">
      <c r="A1760" s="39" t="s">
        <v>1867</v>
      </c>
    </row>
    <row r="1761" spans="1:1" x14ac:dyDescent="0.2">
      <c r="A1761" s="39" t="s">
        <v>1868</v>
      </c>
    </row>
    <row r="1762" spans="1:1" x14ac:dyDescent="0.2">
      <c r="A1762" s="39" t="s">
        <v>834</v>
      </c>
    </row>
    <row r="1763" spans="1:1" x14ac:dyDescent="0.2">
      <c r="A1763" s="39" t="s">
        <v>835</v>
      </c>
    </row>
    <row r="1764" spans="1:1" x14ac:dyDescent="0.2">
      <c r="A1764" s="39" t="s">
        <v>1293</v>
      </c>
    </row>
    <row r="1765" spans="1:1" x14ac:dyDescent="0.2">
      <c r="A1765" s="39" t="s">
        <v>649</v>
      </c>
    </row>
    <row r="1766" spans="1:1" x14ac:dyDescent="0.2">
      <c r="A1766" s="39" t="s">
        <v>1294</v>
      </c>
    </row>
    <row r="1767" spans="1:1" x14ac:dyDescent="0.2">
      <c r="A1767" s="39" t="s">
        <v>1295</v>
      </c>
    </row>
    <row r="1768" spans="1:1" x14ac:dyDescent="0.2">
      <c r="A1768" s="39" t="s">
        <v>650</v>
      </c>
    </row>
    <row r="1769" spans="1:1" x14ac:dyDescent="0.2">
      <c r="A1769" s="39" t="s">
        <v>651</v>
      </c>
    </row>
    <row r="1770" spans="1:1" x14ac:dyDescent="0.2">
      <c r="A1770" s="39" t="s">
        <v>652</v>
      </c>
    </row>
    <row r="1771" spans="1:1" x14ac:dyDescent="0.2">
      <c r="A1771" s="39" t="s">
        <v>1621</v>
      </c>
    </row>
    <row r="1772" spans="1:1" x14ac:dyDescent="0.2">
      <c r="A1772" s="39" t="s">
        <v>1622</v>
      </c>
    </row>
    <row r="1773" spans="1:1" x14ac:dyDescent="0.2">
      <c r="A1773" s="39" t="s">
        <v>836</v>
      </c>
    </row>
    <row r="1774" spans="1:1" x14ac:dyDescent="0.2">
      <c r="A1774" s="39" t="s">
        <v>837</v>
      </c>
    </row>
    <row r="1775" spans="1:1" x14ac:dyDescent="0.2">
      <c r="A1775" s="39" t="s">
        <v>838</v>
      </c>
    </row>
    <row r="1776" spans="1:1" x14ac:dyDescent="0.2">
      <c r="A1776" s="39" t="s">
        <v>653</v>
      </c>
    </row>
    <row r="1777" spans="1:1" x14ac:dyDescent="0.2">
      <c r="A1777" s="39" t="s">
        <v>839</v>
      </c>
    </row>
    <row r="1778" spans="1:1" x14ac:dyDescent="0.2">
      <c r="A1778" s="39" t="s">
        <v>840</v>
      </c>
    </row>
    <row r="1779" spans="1:1" x14ac:dyDescent="0.2">
      <c r="A1779" s="39" t="s">
        <v>654</v>
      </c>
    </row>
    <row r="1780" spans="1:1" x14ac:dyDescent="0.2">
      <c r="A1780" s="39" t="s">
        <v>655</v>
      </c>
    </row>
    <row r="1781" spans="1:1" x14ac:dyDescent="0.2">
      <c r="A1781" s="39" t="s">
        <v>656</v>
      </c>
    </row>
    <row r="1782" spans="1:1" x14ac:dyDescent="0.2">
      <c r="A1782" s="39" t="s">
        <v>1405</v>
      </c>
    </row>
    <row r="1783" spans="1:1" x14ac:dyDescent="0.2">
      <c r="A1783" s="39" t="s">
        <v>1406</v>
      </c>
    </row>
    <row r="1784" spans="1:1" x14ac:dyDescent="0.2">
      <c r="A1784" s="39" t="s">
        <v>1383</v>
      </c>
    </row>
    <row r="1785" spans="1:1" x14ac:dyDescent="0.2">
      <c r="A1785" s="39" t="s">
        <v>657</v>
      </c>
    </row>
    <row r="1786" spans="1:1" x14ac:dyDescent="0.2">
      <c r="A1786" s="39" t="s">
        <v>1299</v>
      </c>
    </row>
    <row r="1787" spans="1:1" x14ac:dyDescent="0.2">
      <c r="A1787" s="39" t="s">
        <v>658</v>
      </c>
    </row>
    <row r="1788" spans="1:1" x14ac:dyDescent="0.2">
      <c r="A1788" s="39" t="s">
        <v>1300</v>
      </c>
    </row>
    <row r="1789" spans="1:1" x14ac:dyDescent="0.2">
      <c r="A1789" s="39" t="s">
        <v>376</v>
      </c>
    </row>
    <row r="1790" spans="1:1" x14ac:dyDescent="0.2">
      <c r="A1790" s="39" t="s">
        <v>377</v>
      </c>
    </row>
    <row r="1791" spans="1:1" x14ac:dyDescent="0.2">
      <c r="A1791" s="39" t="s">
        <v>841</v>
      </c>
    </row>
    <row r="1792" spans="1:1" x14ac:dyDescent="0.2">
      <c r="A1792" s="39" t="s">
        <v>232</v>
      </c>
    </row>
    <row r="1793" spans="1:1" x14ac:dyDescent="0.2">
      <c r="A1793" s="39" t="s">
        <v>1445</v>
      </c>
    </row>
    <row r="1794" spans="1:1" x14ac:dyDescent="0.2">
      <c r="A1794" s="39" t="s">
        <v>843</v>
      </c>
    </row>
    <row r="1795" spans="1:1" x14ac:dyDescent="0.2">
      <c r="A1795" s="39" t="s">
        <v>844</v>
      </c>
    </row>
    <row r="1796" spans="1:1" x14ac:dyDescent="0.2">
      <c r="A1796" s="39" t="s">
        <v>845</v>
      </c>
    </row>
    <row r="1797" spans="1:1" x14ac:dyDescent="0.2">
      <c r="A1797" s="39" t="s">
        <v>846</v>
      </c>
    </row>
    <row r="1798" spans="1:1" x14ac:dyDescent="0.2">
      <c r="A1798" s="39" t="s">
        <v>847</v>
      </c>
    </row>
    <row r="1799" spans="1:1" x14ac:dyDescent="0.2">
      <c r="A1799" s="39" t="s">
        <v>848</v>
      </c>
    </row>
    <row r="1800" spans="1:1" x14ac:dyDescent="0.2">
      <c r="A1800" s="39" t="s">
        <v>849</v>
      </c>
    </row>
    <row r="1801" spans="1:1" x14ac:dyDescent="0.2">
      <c r="A1801" s="39" t="s">
        <v>850</v>
      </c>
    </row>
    <row r="1802" spans="1:1" x14ac:dyDescent="0.2">
      <c r="A1802" s="39" t="s">
        <v>665</v>
      </c>
    </row>
    <row r="1803" spans="1:1" x14ac:dyDescent="0.2">
      <c r="A1803" s="39" t="s">
        <v>851</v>
      </c>
    </row>
    <row r="1804" spans="1:1" x14ac:dyDescent="0.2">
      <c r="A1804" s="39" t="s">
        <v>667</v>
      </c>
    </row>
    <row r="1805" spans="1:1" x14ac:dyDescent="0.2">
      <c r="A1805" s="39" t="s">
        <v>668</v>
      </c>
    </row>
    <row r="1806" spans="1:1" x14ac:dyDescent="0.2">
      <c r="A1806" s="39" t="s">
        <v>1869</v>
      </c>
    </row>
    <row r="1807" spans="1:1" x14ac:dyDescent="0.2">
      <c r="A1807" s="39" t="s">
        <v>669</v>
      </c>
    </row>
    <row r="1808" spans="1:1" x14ac:dyDescent="0.2">
      <c r="A1808" s="39" t="s">
        <v>1870</v>
      </c>
    </row>
    <row r="1809" spans="1:1" x14ac:dyDescent="0.2">
      <c r="A1809" s="39" t="s">
        <v>1871</v>
      </c>
    </row>
    <row r="1810" spans="1:1" x14ac:dyDescent="0.2">
      <c r="A1810" s="39" t="s">
        <v>852</v>
      </c>
    </row>
    <row r="1811" spans="1:1" x14ac:dyDescent="0.2">
      <c r="A1811" s="39" t="s">
        <v>853</v>
      </c>
    </row>
    <row r="1812" spans="1:1" x14ac:dyDescent="0.2">
      <c r="A1812" s="39" t="s">
        <v>854</v>
      </c>
    </row>
    <row r="1813" spans="1:1" x14ac:dyDescent="0.2">
      <c r="A1813" s="39" t="s">
        <v>855</v>
      </c>
    </row>
    <row r="1814" spans="1:1" x14ac:dyDescent="0.2">
      <c r="A1814" s="39" t="s">
        <v>856</v>
      </c>
    </row>
    <row r="1815" spans="1:1" x14ac:dyDescent="0.2">
      <c r="A1815" s="39" t="s">
        <v>857</v>
      </c>
    </row>
    <row r="1816" spans="1:1" x14ac:dyDescent="0.2">
      <c r="A1816" s="39" t="s">
        <v>858</v>
      </c>
    </row>
    <row r="1817" spans="1:1" x14ac:dyDescent="0.2">
      <c r="A1817" s="39" t="s">
        <v>859</v>
      </c>
    </row>
    <row r="1818" spans="1:1" x14ac:dyDescent="0.2">
      <c r="A1818" s="39" t="s">
        <v>860</v>
      </c>
    </row>
    <row r="1819" spans="1:1" x14ac:dyDescent="0.2">
      <c r="A1819" s="39" t="s">
        <v>861</v>
      </c>
    </row>
    <row r="1820" spans="1:1" x14ac:dyDescent="0.2">
      <c r="A1820" s="39" t="s">
        <v>674</v>
      </c>
    </row>
    <row r="1821" spans="1:1" x14ac:dyDescent="0.2">
      <c r="A1821" s="39" t="s">
        <v>675</v>
      </c>
    </row>
    <row r="1822" spans="1:1" x14ac:dyDescent="0.2">
      <c r="A1822" s="39" t="s">
        <v>676</v>
      </c>
    </row>
    <row r="1823" spans="1:1" x14ac:dyDescent="0.2">
      <c r="A1823" s="39" t="s">
        <v>677</v>
      </c>
    </row>
    <row r="1824" spans="1:1" x14ac:dyDescent="0.2">
      <c r="A1824" s="39" t="s">
        <v>1872</v>
      </c>
    </row>
    <row r="1825" spans="1:1" x14ac:dyDescent="0.2">
      <c r="A1825" s="39" t="s">
        <v>678</v>
      </c>
    </row>
    <row r="1826" spans="1:1" x14ac:dyDescent="0.2">
      <c r="A1826" s="39" t="s">
        <v>1873</v>
      </c>
    </row>
    <row r="1827" spans="1:1" x14ac:dyDescent="0.2">
      <c r="A1827" s="39" t="s">
        <v>679</v>
      </c>
    </row>
    <row r="1828" spans="1:1" x14ac:dyDescent="0.2">
      <c r="A1828" s="39" t="s">
        <v>862</v>
      </c>
    </row>
    <row r="1829" spans="1:1" x14ac:dyDescent="0.2">
      <c r="A1829" s="39" t="s">
        <v>863</v>
      </c>
    </row>
    <row r="1830" spans="1:1" x14ac:dyDescent="0.2">
      <c r="A1830" s="39" t="s">
        <v>864</v>
      </c>
    </row>
    <row r="1831" spans="1:1" x14ac:dyDescent="0.2">
      <c r="A1831" s="39" t="s">
        <v>865</v>
      </c>
    </row>
    <row r="1832" spans="1:1" x14ac:dyDescent="0.2">
      <c r="A1832" s="39" t="s">
        <v>684</v>
      </c>
    </row>
    <row r="1833" spans="1:1" x14ac:dyDescent="0.2">
      <c r="A1833" s="39" t="s">
        <v>685</v>
      </c>
    </row>
    <row r="1834" spans="1:1" x14ac:dyDescent="0.2">
      <c r="A1834" s="39" t="s">
        <v>686</v>
      </c>
    </row>
    <row r="1835" spans="1:1" x14ac:dyDescent="0.2">
      <c r="A1835" s="39" t="s">
        <v>687</v>
      </c>
    </row>
    <row r="1836" spans="1:1" x14ac:dyDescent="0.2">
      <c r="A1836" s="39" t="s">
        <v>866</v>
      </c>
    </row>
    <row r="1837" spans="1:1" x14ac:dyDescent="0.2">
      <c r="A1837" s="39" t="s">
        <v>867</v>
      </c>
    </row>
    <row r="1838" spans="1:1" x14ac:dyDescent="0.2">
      <c r="A1838" s="39" t="s">
        <v>868</v>
      </c>
    </row>
    <row r="1839" spans="1:1" x14ac:dyDescent="0.2">
      <c r="A1839" s="39" t="s">
        <v>869</v>
      </c>
    </row>
    <row r="1840" spans="1:1" x14ac:dyDescent="0.2">
      <c r="A1840" s="39" t="s">
        <v>688</v>
      </c>
    </row>
    <row r="1841" spans="1:1" x14ac:dyDescent="0.2">
      <c r="A1841" s="39" t="s">
        <v>223</v>
      </c>
    </row>
    <row r="1842" spans="1:1" x14ac:dyDescent="0.2">
      <c r="A1842" s="39" t="s">
        <v>1874</v>
      </c>
    </row>
    <row r="1843" spans="1:1" x14ac:dyDescent="0.2">
      <c r="A1843" s="39" t="s">
        <v>430</v>
      </c>
    </row>
    <row r="1844" spans="1:1" x14ac:dyDescent="0.2">
      <c r="A1844" s="39" t="s">
        <v>431</v>
      </c>
    </row>
    <row r="1845" spans="1:1" x14ac:dyDescent="0.2">
      <c r="A1845" s="39" t="s">
        <v>432</v>
      </c>
    </row>
    <row r="1846" spans="1:1" x14ac:dyDescent="0.2">
      <c r="A1846" s="39" t="s">
        <v>433</v>
      </c>
    </row>
    <row r="1847" spans="1:1" x14ac:dyDescent="0.2">
      <c r="A1847" s="39" t="s">
        <v>434</v>
      </c>
    </row>
    <row r="1848" spans="1:1" x14ac:dyDescent="0.2">
      <c r="A1848" s="39" t="s">
        <v>435</v>
      </c>
    </row>
    <row r="1849" spans="1:1" x14ac:dyDescent="0.2">
      <c r="A1849" s="39" t="s">
        <v>870</v>
      </c>
    </row>
    <row r="1850" spans="1:1" x14ac:dyDescent="0.2">
      <c r="A1850" s="39" t="s">
        <v>871</v>
      </c>
    </row>
    <row r="1851" spans="1:1" x14ac:dyDescent="0.2">
      <c r="A1851" s="39" t="s">
        <v>872</v>
      </c>
    </row>
    <row r="1852" spans="1:1" x14ac:dyDescent="0.2">
      <c r="A1852" s="39" t="s">
        <v>873</v>
      </c>
    </row>
    <row r="1853" spans="1:1" x14ac:dyDescent="0.2">
      <c r="A1853" s="39" t="s">
        <v>874</v>
      </c>
    </row>
    <row r="1854" spans="1:1" x14ac:dyDescent="0.2">
      <c r="A1854" s="39" t="s">
        <v>875</v>
      </c>
    </row>
    <row r="1855" spans="1:1" x14ac:dyDescent="0.2">
      <c r="A1855" s="39" t="s">
        <v>876</v>
      </c>
    </row>
    <row r="1856" spans="1:1" x14ac:dyDescent="0.2">
      <c r="A1856" s="39" t="s">
        <v>877</v>
      </c>
    </row>
    <row r="1857" spans="1:1" x14ac:dyDescent="0.2">
      <c r="A1857" s="39" t="s">
        <v>878</v>
      </c>
    </row>
    <row r="1858" spans="1:1" x14ac:dyDescent="0.2">
      <c r="A1858" s="39" t="s">
        <v>879</v>
      </c>
    </row>
    <row r="1859" spans="1:1" x14ac:dyDescent="0.2">
      <c r="A1859" s="39" t="s">
        <v>880</v>
      </c>
    </row>
    <row r="1860" spans="1:1" x14ac:dyDescent="0.2">
      <c r="A1860" s="39" t="s">
        <v>881</v>
      </c>
    </row>
    <row r="1861" spans="1:1" x14ac:dyDescent="0.2">
      <c r="A1861" s="39" t="s">
        <v>1875</v>
      </c>
    </row>
    <row r="1862" spans="1:1" x14ac:dyDescent="0.2">
      <c r="A1862" s="39" t="s">
        <v>225</v>
      </c>
    </row>
    <row r="1863" spans="1:1" x14ac:dyDescent="0.2">
      <c r="A1863" s="39" t="s">
        <v>1387</v>
      </c>
    </row>
    <row r="1864" spans="1:1" x14ac:dyDescent="0.2">
      <c r="A1864" s="39" t="s">
        <v>451</v>
      </c>
    </row>
    <row r="1865" spans="1:1" x14ac:dyDescent="0.2">
      <c r="A1865" s="39" t="s">
        <v>452</v>
      </c>
    </row>
    <row r="1866" spans="1:1" x14ac:dyDescent="0.2">
      <c r="A1866" s="39" t="s">
        <v>453</v>
      </c>
    </row>
    <row r="1867" spans="1:1" x14ac:dyDescent="0.2">
      <c r="A1867" s="39" t="s">
        <v>454</v>
      </c>
    </row>
    <row r="1868" spans="1:1" x14ac:dyDescent="0.2">
      <c r="A1868" s="39" t="s">
        <v>455</v>
      </c>
    </row>
    <row r="1869" spans="1:1" x14ac:dyDescent="0.2">
      <c r="A1869" s="39" t="s">
        <v>456</v>
      </c>
    </row>
    <row r="1870" spans="1:1" x14ac:dyDescent="0.2">
      <c r="A1870" s="39" t="s">
        <v>882</v>
      </c>
    </row>
    <row r="1871" spans="1:1" x14ac:dyDescent="0.2">
      <c r="A1871" s="39" t="s">
        <v>883</v>
      </c>
    </row>
    <row r="1872" spans="1:1" x14ac:dyDescent="0.2">
      <c r="A1872" s="39" t="s">
        <v>884</v>
      </c>
    </row>
    <row r="1873" spans="1:1" x14ac:dyDescent="0.2">
      <c r="A1873" s="39" t="s">
        <v>885</v>
      </c>
    </row>
    <row r="1874" spans="1:1" x14ac:dyDescent="0.2">
      <c r="A1874" s="39" t="s">
        <v>886</v>
      </c>
    </row>
    <row r="1875" spans="1:1" x14ac:dyDescent="0.2">
      <c r="A1875" s="39" t="s">
        <v>887</v>
      </c>
    </row>
    <row r="1876" spans="1:1" x14ac:dyDescent="0.2">
      <c r="A1876" s="39" t="s">
        <v>888</v>
      </c>
    </row>
    <row r="1877" spans="1:1" x14ac:dyDescent="0.2">
      <c r="A1877" s="39" t="s">
        <v>705</v>
      </c>
    </row>
    <row r="1878" spans="1:1" x14ac:dyDescent="0.2">
      <c r="A1878" s="39" t="s">
        <v>1876</v>
      </c>
    </row>
    <row r="1879" spans="1:1" x14ac:dyDescent="0.2">
      <c r="A1879" s="39" t="s">
        <v>706</v>
      </c>
    </row>
    <row r="1880" spans="1:1" x14ac:dyDescent="0.2">
      <c r="A1880" s="39" t="s">
        <v>889</v>
      </c>
    </row>
    <row r="1881" spans="1:1" x14ac:dyDescent="0.2">
      <c r="A1881" s="39" t="s">
        <v>707</v>
      </c>
    </row>
    <row r="1882" spans="1:1" x14ac:dyDescent="0.2">
      <c r="A1882" s="39" t="s">
        <v>890</v>
      </c>
    </row>
    <row r="1883" spans="1:1" x14ac:dyDescent="0.2">
      <c r="A1883" s="39" t="s">
        <v>1877</v>
      </c>
    </row>
    <row r="1884" spans="1:1" x14ac:dyDescent="0.2">
      <c r="A1884" s="39" t="s">
        <v>1878</v>
      </c>
    </row>
    <row r="1885" spans="1:1" x14ac:dyDescent="0.2">
      <c r="A1885" s="39" t="s">
        <v>708</v>
      </c>
    </row>
    <row r="1886" spans="1:1" x14ac:dyDescent="0.2">
      <c r="A1886" s="39" t="s">
        <v>891</v>
      </c>
    </row>
    <row r="1887" spans="1:1" x14ac:dyDescent="0.2">
      <c r="A1887" s="39" t="s">
        <v>1879</v>
      </c>
    </row>
    <row r="1888" spans="1:1" x14ac:dyDescent="0.2">
      <c r="A1888" s="39" t="s">
        <v>892</v>
      </c>
    </row>
    <row r="1889" spans="1:1" x14ac:dyDescent="0.2">
      <c r="A1889" s="39" t="s">
        <v>249</v>
      </c>
    </row>
    <row r="1890" spans="1:1" x14ac:dyDescent="0.2">
      <c r="A1890" s="39" t="s">
        <v>893</v>
      </c>
    </row>
    <row r="1891" spans="1:1" x14ac:dyDescent="0.2">
      <c r="A1891" s="39" t="s">
        <v>710</v>
      </c>
    </row>
    <row r="1892" spans="1:1" x14ac:dyDescent="0.2">
      <c r="A1892" s="39" t="s">
        <v>1880</v>
      </c>
    </row>
    <row r="1893" spans="1:1" x14ac:dyDescent="0.2">
      <c r="A1893" s="39" t="s">
        <v>480</v>
      </c>
    </row>
    <row r="1894" spans="1:1" x14ac:dyDescent="0.2">
      <c r="A1894" s="39" t="s">
        <v>712</v>
      </c>
    </row>
    <row r="1895" spans="1:1" x14ac:dyDescent="0.2">
      <c r="A1895" s="39" t="s">
        <v>713</v>
      </c>
    </row>
    <row r="1896" spans="1:1" x14ac:dyDescent="0.2">
      <c r="A1896" s="39" t="s">
        <v>894</v>
      </c>
    </row>
    <row r="1897" spans="1:1" x14ac:dyDescent="0.2">
      <c r="A1897" s="39" t="s">
        <v>715</v>
      </c>
    </row>
    <row r="1898" spans="1:1" x14ac:dyDescent="0.2">
      <c r="A1898" s="39" t="s">
        <v>1881</v>
      </c>
    </row>
    <row r="1899" spans="1:1" x14ac:dyDescent="0.2">
      <c r="A1899" s="39" t="s">
        <v>1882</v>
      </c>
    </row>
    <row r="1900" spans="1:1" x14ac:dyDescent="0.2">
      <c r="A1900" s="39" t="s">
        <v>1883</v>
      </c>
    </row>
    <row r="1901" spans="1:1" x14ac:dyDescent="0.2">
      <c r="A1901" s="39" t="s">
        <v>1884</v>
      </c>
    </row>
    <row r="1902" spans="1:1" x14ac:dyDescent="0.2">
      <c r="A1902" s="39" t="s">
        <v>801</v>
      </c>
    </row>
    <row r="1903" spans="1:1" x14ac:dyDescent="0.2">
      <c r="A1903" s="39" t="s">
        <v>490</v>
      </c>
    </row>
    <row r="1904" spans="1:1" x14ac:dyDescent="0.2">
      <c r="A1904" s="39" t="s">
        <v>1885</v>
      </c>
    </row>
    <row r="1905" spans="1:1" x14ac:dyDescent="0.2">
      <c r="A1905" s="39" t="s">
        <v>1886</v>
      </c>
    </row>
    <row r="1906" spans="1:1" x14ac:dyDescent="0.2">
      <c r="A1906" s="39" t="s">
        <v>1887</v>
      </c>
    </row>
    <row r="1907" spans="1:1" x14ac:dyDescent="0.2">
      <c r="A1907" s="39" t="s">
        <v>1888</v>
      </c>
    </row>
    <row r="1908" spans="1:1" x14ac:dyDescent="0.2">
      <c r="A1908" s="39" t="s">
        <v>1889</v>
      </c>
    </row>
    <row r="1909" spans="1:1" x14ac:dyDescent="0.2">
      <c r="A1909" s="39" t="s">
        <v>1827</v>
      </c>
    </row>
    <row r="1910" spans="1:1" x14ac:dyDescent="0.2">
      <c r="A1910" s="39" t="s">
        <v>1890</v>
      </c>
    </row>
    <row r="1911" spans="1:1" x14ac:dyDescent="0.2">
      <c r="A1911" s="39" t="s">
        <v>1891</v>
      </c>
    </row>
    <row r="1912" spans="1:1" x14ac:dyDescent="0.2">
      <c r="A1912" s="39" t="s">
        <v>1830</v>
      </c>
    </row>
    <row r="1913" spans="1:1" x14ac:dyDescent="0.2">
      <c r="A1913" s="39" t="s">
        <v>1892</v>
      </c>
    </row>
    <row r="1914" spans="1:1" x14ac:dyDescent="0.2">
      <c r="A1914" s="39" t="s">
        <v>1893</v>
      </c>
    </row>
    <row r="1915" spans="1:1" x14ac:dyDescent="0.2">
      <c r="A1915" s="39" t="s">
        <v>1833</v>
      </c>
    </row>
    <row r="1916" spans="1:1" x14ac:dyDescent="0.2">
      <c r="A1916" s="39" t="s">
        <v>720</v>
      </c>
    </row>
    <row r="1917" spans="1:1" x14ac:dyDescent="0.2">
      <c r="A1917" s="39" t="s">
        <v>721</v>
      </c>
    </row>
    <row r="1918" spans="1:1" x14ac:dyDescent="0.2">
      <c r="A1918" s="39" t="s">
        <v>1894</v>
      </c>
    </row>
    <row r="1919" spans="1:1" x14ac:dyDescent="0.2">
      <c r="A1919" s="39" t="s">
        <v>506</v>
      </c>
    </row>
    <row r="1920" spans="1:1" x14ac:dyDescent="0.2">
      <c r="A1920" s="39" t="s">
        <v>1895</v>
      </c>
    </row>
    <row r="1921" spans="1:1" x14ac:dyDescent="0.2">
      <c r="A1921" s="39" t="s">
        <v>1896</v>
      </c>
    </row>
    <row r="1922" spans="1:1" x14ac:dyDescent="0.2">
      <c r="A1922" s="39" t="s">
        <v>1897</v>
      </c>
    </row>
    <row r="1923" spans="1:1" x14ac:dyDescent="0.2">
      <c r="A1923" s="39" t="s">
        <v>1898</v>
      </c>
    </row>
    <row r="1924" spans="1:1" x14ac:dyDescent="0.2">
      <c r="A1924" s="39" t="s">
        <v>511</v>
      </c>
    </row>
    <row r="1925" spans="1:1" x14ac:dyDescent="0.2">
      <c r="A1925" s="39" t="s">
        <v>251</v>
      </c>
    </row>
    <row r="1926" spans="1:1" x14ac:dyDescent="0.2">
      <c r="A1926" s="39" t="s">
        <v>722</v>
      </c>
    </row>
    <row r="1927" spans="1:1" x14ac:dyDescent="0.2">
      <c r="A1927" s="39" t="s">
        <v>723</v>
      </c>
    </row>
    <row r="1928" spans="1:1" x14ac:dyDescent="0.2">
      <c r="A1928" s="39" t="s">
        <v>724</v>
      </c>
    </row>
    <row r="1929" spans="1:1" x14ac:dyDescent="0.2">
      <c r="A1929" s="39" t="s">
        <v>515</v>
      </c>
    </row>
    <row r="1930" spans="1:1" x14ac:dyDescent="0.2">
      <c r="A1930" s="39" t="s">
        <v>516</v>
      </c>
    </row>
    <row r="1931" spans="1:1" x14ac:dyDescent="0.2">
      <c r="A1931" s="39" t="s">
        <v>517</v>
      </c>
    </row>
    <row r="1932" spans="1:1" x14ac:dyDescent="0.2">
      <c r="A1932" s="39" t="s">
        <v>1899</v>
      </c>
    </row>
    <row r="1933" spans="1:1" x14ac:dyDescent="0.2">
      <c r="A1933" s="39" t="s">
        <v>726</v>
      </c>
    </row>
    <row r="1934" spans="1:1" x14ac:dyDescent="0.2">
      <c r="A1934" s="39" t="s">
        <v>727</v>
      </c>
    </row>
    <row r="1935" spans="1:1" x14ac:dyDescent="0.2">
      <c r="A1935" s="39" t="s">
        <v>728</v>
      </c>
    </row>
    <row r="1936" spans="1:1" x14ac:dyDescent="0.2">
      <c r="A1936" s="39" t="s">
        <v>1900</v>
      </c>
    </row>
    <row r="1937" spans="1:1" x14ac:dyDescent="0.2">
      <c r="A1937" s="39" t="s">
        <v>1388</v>
      </c>
    </row>
    <row r="1938" spans="1:1" x14ac:dyDescent="0.2">
      <c r="A1938" s="39" t="s">
        <v>524</v>
      </c>
    </row>
    <row r="1939" spans="1:1" x14ac:dyDescent="0.2">
      <c r="A1939" s="39" t="s">
        <v>525</v>
      </c>
    </row>
    <row r="1940" spans="1:1" x14ac:dyDescent="0.2">
      <c r="A1940" s="39" t="s">
        <v>730</v>
      </c>
    </row>
    <row r="1941" spans="1:1" x14ac:dyDescent="0.2">
      <c r="A1941" s="39" t="s">
        <v>731</v>
      </c>
    </row>
    <row r="1942" spans="1:1" x14ac:dyDescent="0.2">
      <c r="A1942" s="39" t="s">
        <v>252</v>
      </c>
    </row>
    <row r="1943" spans="1:1" x14ac:dyDescent="0.2">
      <c r="A1943" s="39" t="s">
        <v>253</v>
      </c>
    </row>
    <row r="1944" spans="1:1" x14ac:dyDescent="0.2">
      <c r="A1944" s="39" t="s">
        <v>529</v>
      </c>
    </row>
    <row r="1945" spans="1:1" x14ac:dyDescent="0.2">
      <c r="A1945" s="39" t="s">
        <v>732</v>
      </c>
    </row>
    <row r="1946" spans="1:1" x14ac:dyDescent="0.2">
      <c r="A1946" s="39" t="s">
        <v>733</v>
      </c>
    </row>
    <row r="1947" spans="1:1" x14ac:dyDescent="0.2">
      <c r="A1947" s="39" t="s">
        <v>532</v>
      </c>
    </row>
    <row r="1948" spans="1:1" x14ac:dyDescent="0.2">
      <c r="A1948" s="39" t="s">
        <v>533</v>
      </c>
    </row>
    <row r="1949" spans="1:1" x14ac:dyDescent="0.2">
      <c r="A1949" s="39" t="s">
        <v>534</v>
      </c>
    </row>
    <row r="1950" spans="1:1" x14ac:dyDescent="0.2">
      <c r="A1950" s="39" t="s">
        <v>1901</v>
      </c>
    </row>
    <row r="1951" spans="1:1" x14ac:dyDescent="0.2">
      <c r="A1951" s="39" t="s">
        <v>1902</v>
      </c>
    </row>
    <row r="1952" spans="1:1" x14ac:dyDescent="0.2">
      <c r="A1952" s="39" t="s">
        <v>537</v>
      </c>
    </row>
    <row r="1953" spans="1:1" x14ac:dyDescent="0.2">
      <c r="A1953" s="39" t="s">
        <v>538</v>
      </c>
    </row>
    <row r="1954" spans="1:1" x14ac:dyDescent="0.2">
      <c r="A1954" s="39" t="s">
        <v>1389</v>
      </c>
    </row>
    <row r="1955" spans="1:1" x14ac:dyDescent="0.2">
      <c r="A1955" s="39" t="s">
        <v>1390</v>
      </c>
    </row>
    <row r="1956" spans="1:1" x14ac:dyDescent="0.2">
      <c r="A1956" s="39" t="s">
        <v>803</v>
      </c>
    </row>
    <row r="1957" spans="1:1" x14ac:dyDescent="0.2">
      <c r="A1957" s="39" t="s">
        <v>542</v>
      </c>
    </row>
    <row r="1958" spans="1:1" x14ac:dyDescent="0.2">
      <c r="A1958" s="39" t="s">
        <v>543</v>
      </c>
    </row>
    <row r="1959" spans="1:1" x14ac:dyDescent="0.2">
      <c r="A1959" s="39" t="s">
        <v>544</v>
      </c>
    </row>
    <row r="1960" spans="1:1" x14ac:dyDescent="0.2">
      <c r="A1960" s="39" t="s">
        <v>254</v>
      </c>
    </row>
    <row r="1961" spans="1:1" x14ac:dyDescent="0.2">
      <c r="A1961" s="39" t="s">
        <v>255</v>
      </c>
    </row>
    <row r="1962" spans="1:1" x14ac:dyDescent="0.2">
      <c r="A1962" s="39" t="s">
        <v>545</v>
      </c>
    </row>
    <row r="1963" spans="1:1" x14ac:dyDescent="0.2">
      <c r="A1963" s="39" t="s">
        <v>546</v>
      </c>
    </row>
    <row r="1964" spans="1:1" x14ac:dyDescent="0.2">
      <c r="A1964" s="39" t="s">
        <v>547</v>
      </c>
    </row>
    <row r="1965" spans="1:1" x14ac:dyDescent="0.2">
      <c r="A1965" s="39" t="s">
        <v>548</v>
      </c>
    </row>
    <row r="1966" spans="1:1" x14ac:dyDescent="0.2">
      <c r="A1966" s="39" t="s">
        <v>549</v>
      </c>
    </row>
    <row r="1967" spans="1:1" x14ac:dyDescent="0.2">
      <c r="A1967" s="39" t="s">
        <v>550</v>
      </c>
    </row>
    <row r="1968" spans="1:1" x14ac:dyDescent="0.2">
      <c r="A1968" s="39" t="s">
        <v>1903</v>
      </c>
    </row>
    <row r="1969" spans="1:1" x14ac:dyDescent="0.2">
      <c r="A1969" s="39" t="s">
        <v>1904</v>
      </c>
    </row>
    <row r="1970" spans="1:1" x14ac:dyDescent="0.2">
      <c r="A1970" s="39" t="s">
        <v>553</v>
      </c>
    </row>
    <row r="1971" spans="1:1" x14ac:dyDescent="0.2">
      <c r="A1971" s="39" t="s">
        <v>554</v>
      </c>
    </row>
    <row r="1972" spans="1:1" x14ac:dyDescent="0.2">
      <c r="A1972" s="39" t="s">
        <v>555</v>
      </c>
    </row>
    <row r="1973" spans="1:1" x14ac:dyDescent="0.2">
      <c r="A1973" s="39" t="s">
        <v>556</v>
      </c>
    </row>
    <row r="1974" spans="1:1" x14ac:dyDescent="0.2">
      <c r="A1974" s="39" t="s">
        <v>557</v>
      </c>
    </row>
    <row r="1975" spans="1:1" x14ac:dyDescent="0.2">
      <c r="A1975" s="39" t="s">
        <v>558</v>
      </c>
    </row>
    <row r="1976" spans="1:1" x14ac:dyDescent="0.2">
      <c r="A1976" s="39" t="s">
        <v>559</v>
      </c>
    </row>
    <row r="1977" spans="1:1" x14ac:dyDescent="0.2">
      <c r="A1977" s="39" t="s">
        <v>560</v>
      </c>
    </row>
    <row r="1978" spans="1:1" x14ac:dyDescent="0.2">
      <c r="A1978" s="39" t="s">
        <v>1905</v>
      </c>
    </row>
    <row r="1979" spans="1:1" x14ac:dyDescent="0.2">
      <c r="A1979" s="39" t="s">
        <v>739</v>
      </c>
    </row>
    <row r="1980" spans="1:1" x14ac:dyDescent="0.2">
      <c r="A1980" s="39" t="s">
        <v>740</v>
      </c>
    </row>
    <row r="1981" spans="1:1" x14ac:dyDescent="0.2">
      <c r="A1981" s="39" t="s">
        <v>895</v>
      </c>
    </row>
    <row r="1982" spans="1:1" x14ac:dyDescent="0.2">
      <c r="A1982" s="39" t="s">
        <v>1906</v>
      </c>
    </row>
    <row r="1983" spans="1:1" x14ac:dyDescent="0.2">
      <c r="A1983" s="39" t="s">
        <v>742</v>
      </c>
    </row>
    <row r="1984" spans="1:1" x14ac:dyDescent="0.2">
      <c r="A1984" s="39" t="s">
        <v>896</v>
      </c>
    </row>
    <row r="1985" spans="1:1" x14ac:dyDescent="0.2">
      <c r="A1985" s="39" t="s">
        <v>1907</v>
      </c>
    </row>
    <row r="1986" spans="1:1" x14ac:dyDescent="0.2">
      <c r="A1986" s="39" t="s">
        <v>1908</v>
      </c>
    </row>
    <row r="1987" spans="1:1" x14ac:dyDescent="0.2">
      <c r="A1987" s="39" t="s">
        <v>897</v>
      </c>
    </row>
    <row r="1988" spans="1:1" x14ac:dyDescent="0.2">
      <c r="A1988" s="39" t="s">
        <v>1391</v>
      </c>
    </row>
    <row r="1989" spans="1:1" x14ac:dyDescent="0.2">
      <c r="A1989" s="39" t="s">
        <v>1392</v>
      </c>
    </row>
    <row r="1990" spans="1:1" x14ac:dyDescent="0.2">
      <c r="A1990" s="39" t="s">
        <v>1909</v>
      </c>
    </row>
    <row r="1991" spans="1:1" x14ac:dyDescent="0.2">
      <c r="A1991" s="39" t="s">
        <v>1910</v>
      </c>
    </row>
    <row r="1992" spans="1:1" x14ac:dyDescent="0.2">
      <c r="A1992" s="39" t="s">
        <v>898</v>
      </c>
    </row>
    <row r="1993" spans="1:1" x14ac:dyDescent="0.2">
      <c r="A1993" s="39" t="s">
        <v>808</v>
      </c>
    </row>
    <row r="1994" spans="1:1" x14ac:dyDescent="0.2">
      <c r="A1994" s="39" t="s">
        <v>1911</v>
      </c>
    </row>
    <row r="1995" spans="1:1" x14ac:dyDescent="0.2">
      <c r="A1995" s="39" t="s">
        <v>1912</v>
      </c>
    </row>
    <row r="1996" spans="1:1" x14ac:dyDescent="0.2">
      <c r="A1996" s="39" t="s">
        <v>256</v>
      </c>
    </row>
    <row r="1997" spans="1:1" x14ac:dyDescent="0.2">
      <c r="A1997" s="39" t="s">
        <v>257</v>
      </c>
    </row>
    <row r="1998" spans="1:1" x14ac:dyDescent="0.2">
      <c r="A1998" s="39" t="s">
        <v>746</v>
      </c>
    </row>
    <row r="1999" spans="1:1" x14ac:dyDescent="0.2">
      <c r="A1999" s="39" t="s">
        <v>747</v>
      </c>
    </row>
    <row r="2000" spans="1:1" x14ac:dyDescent="0.2">
      <c r="A2000" s="39" t="s">
        <v>748</v>
      </c>
    </row>
    <row r="2001" spans="1:1" x14ac:dyDescent="0.2">
      <c r="A2001" s="39" t="s">
        <v>749</v>
      </c>
    </row>
    <row r="2002" spans="1:1" x14ac:dyDescent="0.2">
      <c r="A2002" s="39" t="s">
        <v>750</v>
      </c>
    </row>
    <row r="2003" spans="1:1" x14ac:dyDescent="0.2">
      <c r="A2003" s="39" t="s">
        <v>751</v>
      </c>
    </row>
    <row r="2004" spans="1:1" x14ac:dyDescent="0.2">
      <c r="A2004" s="39" t="s">
        <v>1913</v>
      </c>
    </row>
    <row r="2005" spans="1:1" x14ac:dyDescent="0.2">
      <c r="A2005" s="39" t="s">
        <v>1914</v>
      </c>
    </row>
    <row r="2006" spans="1:1" x14ac:dyDescent="0.2">
      <c r="A2006" s="39" t="s">
        <v>754</v>
      </c>
    </row>
    <row r="2007" spans="1:1" x14ac:dyDescent="0.2">
      <c r="A2007" s="39" t="s">
        <v>755</v>
      </c>
    </row>
    <row r="2008" spans="1:1" x14ac:dyDescent="0.2">
      <c r="A2008" s="39" t="s">
        <v>1393</v>
      </c>
    </row>
    <row r="2009" spans="1:1" x14ac:dyDescent="0.2">
      <c r="A2009" s="39" t="s">
        <v>1394</v>
      </c>
    </row>
    <row r="2010" spans="1:1" x14ac:dyDescent="0.2">
      <c r="A2010" s="39" t="s">
        <v>809</v>
      </c>
    </row>
    <row r="2011" spans="1:1" x14ac:dyDescent="0.2">
      <c r="A2011" s="39" t="s">
        <v>594</v>
      </c>
    </row>
    <row r="2012" spans="1:1" x14ac:dyDescent="0.2">
      <c r="A2012" s="39" t="s">
        <v>756</v>
      </c>
    </row>
    <row r="2013" spans="1:1" x14ac:dyDescent="0.2">
      <c r="A2013" s="39" t="s">
        <v>757</v>
      </c>
    </row>
    <row r="2014" spans="1:1" x14ac:dyDescent="0.2">
      <c r="A2014" s="39" t="s">
        <v>258</v>
      </c>
    </row>
    <row r="2015" spans="1:1" x14ac:dyDescent="0.2">
      <c r="A2015" s="39" t="s">
        <v>259</v>
      </c>
    </row>
    <row r="2016" spans="1:1" x14ac:dyDescent="0.2">
      <c r="A2016" s="39" t="s">
        <v>758</v>
      </c>
    </row>
    <row r="2017" spans="1:1" x14ac:dyDescent="0.2">
      <c r="A2017" s="39" t="s">
        <v>759</v>
      </c>
    </row>
    <row r="2018" spans="1:1" x14ac:dyDescent="0.2">
      <c r="A2018" s="39" t="s">
        <v>760</v>
      </c>
    </row>
    <row r="2019" spans="1:1" x14ac:dyDescent="0.2">
      <c r="A2019" s="39" t="s">
        <v>602</v>
      </c>
    </row>
    <row r="2020" spans="1:1" x14ac:dyDescent="0.2">
      <c r="A2020" s="39" t="s">
        <v>761</v>
      </c>
    </row>
    <row r="2021" spans="1:1" x14ac:dyDescent="0.2">
      <c r="A2021" s="39" t="s">
        <v>762</v>
      </c>
    </row>
    <row r="2022" spans="1:1" x14ac:dyDescent="0.2">
      <c r="A2022" s="39" t="s">
        <v>1915</v>
      </c>
    </row>
    <row r="2023" spans="1:1" x14ac:dyDescent="0.2">
      <c r="A2023" s="39" t="s">
        <v>1916</v>
      </c>
    </row>
    <row r="2024" spans="1:1" x14ac:dyDescent="0.2">
      <c r="A2024" s="39" t="s">
        <v>765</v>
      </c>
    </row>
    <row r="2025" spans="1:1" x14ac:dyDescent="0.2">
      <c r="A2025" s="39" t="s">
        <v>766</v>
      </c>
    </row>
    <row r="2026" spans="1:1" x14ac:dyDescent="0.2">
      <c r="A2026" s="39" t="s">
        <v>1395</v>
      </c>
    </row>
    <row r="2027" spans="1:1" x14ac:dyDescent="0.2">
      <c r="A2027" s="39" t="s">
        <v>899</v>
      </c>
    </row>
    <row r="2028" spans="1:1" x14ac:dyDescent="0.2">
      <c r="A2028" s="39" t="s">
        <v>811</v>
      </c>
    </row>
    <row r="2029" spans="1:1" x14ac:dyDescent="0.2">
      <c r="A2029" s="39" t="s">
        <v>612</v>
      </c>
    </row>
    <row r="2030" spans="1:1" x14ac:dyDescent="0.2">
      <c r="A2030" s="39" t="s">
        <v>767</v>
      </c>
    </row>
    <row r="2031" spans="1:1" x14ac:dyDescent="0.2">
      <c r="A2031" s="39" t="s">
        <v>768</v>
      </c>
    </row>
    <row r="2032" spans="1:1" x14ac:dyDescent="0.2">
      <c r="A2032" s="39" t="s">
        <v>260</v>
      </c>
    </row>
    <row r="2033" spans="1:1" x14ac:dyDescent="0.2">
      <c r="A2033" s="39" t="s">
        <v>900</v>
      </c>
    </row>
    <row r="2034" spans="1:1" x14ac:dyDescent="0.2">
      <c r="A2034" s="39" t="s">
        <v>1917</v>
      </c>
    </row>
    <row r="2035" spans="1:1" x14ac:dyDescent="0.2">
      <c r="A2035" s="39" t="s">
        <v>1918</v>
      </c>
    </row>
    <row r="2036" spans="1:1" x14ac:dyDescent="0.2">
      <c r="A2036" s="39" t="s">
        <v>1266</v>
      </c>
    </row>
    <row r="2037" spans="1:1" x14ac:dyDescent="0.2">
      <c r="A2037" s="39" t="s">
        <v>1919</v>
      </c>
    </row>
    <row r="2038" spans="1:1" x14ac:dyDescent="0.2">
      <c r="A2038" s="39" t="s">
        <v>1920</v>
      </c>
    </row>
    <row r="2039" spans="1:1" x14ac:dyDescent="0.2">
      <c r="A2039" s="39" t="s">
        <v>1733</v>
      </c>
    </row>
    <row r="2040" spans="1:1" x14ac:dyDescent="0.2">
      <c r="A2040" s="39" t="s">
        <v>1921</v>
      </c>
    </row>
    <row r="2041" spans="1:1" x14ac:dyDescent="0.2">
      <c r="A2041" s="39" t="s">
        <v>1922</v>
      </c>
    </row>
    <row r="2042" spans="1:1" x14ac:dyDescent="0.2">
      <c r="A2042" s="39" t="s">
        <v>1736</v>
      </c>
    </row>
    <row r="2043" spans="1:1" x14ac:dyDescent="0.2">
      <c r="A2043" s="39" t="s">
        <v>1737</v>
      </c>
    </row>
    <row r="2044" spans="1:1" x14ac:dyDescent="0.2">
      <c r="A2044" s="39" t="s">
        <v>272</v>
      </c>
    </row>
    <row r="2045" spans="1:1" x14ac:dyDescent="0.2">
      <c r="A2045" s="39" t="s">
        <v>1396</v>
      </c>
    </row>
    <row r="2046" spans="1:1" x14ac:dyDescent="0.2">
      <c r="A2046" s="39" t="s">
        <v>1397</v>
      </c>
    </row>
    <row r="2047" spans="1:1" x14ac:dyDescent="0.2">
      <c r="A2047" s="39" t="s">
        <v>1305</v>
      </c>
    </row>
    <row r="2048" spans="1:1" x14ac:dyDescent="0.2">
      <c r="A2048" s="39" t="s">
        <v>1923</v>
      </c>
    </row>
    <row r="2049" spans="1:1" x14ac:dyDescent="0.2">
      <c r="A2049" s="39" t="s">
        <v>1572</v>
      </c>
    </row>
    <row r="2050" spans="1:1" x14ac:dyDescent="0.2">
      <c r="A2050" s="39" t="s">
        <v>1284</v>
      </c>
    </row>
    <row r="2051" spans="1:1" x14ac:dyDescent="0.2">
      <c r="A2051" s="39" t="s">
        <v>1574</v>
      </c>
    </row>
    <row r="2052" spans="1:1" x14ac:dyDescent="0.2">
      <c r="A2052" s="39" t="s">
        <v>1575</v>
      </c>
    </row>
    <row r="2053" spans="1:1" x14ac:dyDescent="0.2">
      <c r="A2053" s="39" t="s">
        <v>1285</v>
      </c>
    </row>
    <row r="2054" spans="1:1" x14ac:dyDescent="0.2">
      <c r="A2054" s="39" t="s">
        <v>1286</v>
      </c>
    </row>
    <row r="2055" spans="1:1" x14ac:dyDescent="0.2">
      <c r="A2055" s="39" t="s">
        <v>793</v>
      </c>
    </row>
    <row r="2056" spans="1:1" x14ac:dyDescent="0.2">
      <c r="A2056" s="39" t="s">
        <v>920</v>
      </c>
    </row>
    <row r="2057" spans="1:1" x14ac:dyDescent="0.2">
      <c r="A2057" s="39" t="s">
        <v>921</v>
      </c>
    </row>
    <row r="2058" spans="1:1" x14ac:dyDescent="0.2">
      <c r="A2058" s="39" t="s">
        <v>1267</v>
      </c>
    </row>
    <row r="2059" spans="1:1" x14ac:dyDescent="0.2">
      <c r="A2059" s="39" t="s">
        <v>1924</v>
      </c>
    </row>
    <row r="2060" spans="1:1" x14ac:dyDescent="0.2">
      <c r="A2060" s="39" t="s">
        <v>1925</v>
      </c>
    </row>
    <row r="2061" spans="1:1" x14ac:dyDescent="0.2">
      <c r="A2061" s="39" t="s">
        <v>1749</v>
      </c>
    </row>
    <row r="2062" spans="1:1" x14ac:dyDescent="0.2">
      <c r="A2062" s="39" t="s">
        <v>1926</v>
      </c>
    </row>
    <row r="2063" spans="1:1" x14ac:dyDescent="0.2">
      <c r="A2063" s="39" t="s">
        <v>1927</v>
      </c>
    </row>
    <row r="2064" spans="1:1" x14ac:dyDescent="0.2">
      <c r="A2064" s="39" t="s">
        <v>1752</v>
      </c>
    </row>
    <row r="2065" spans="1:1" x14ac:dyDescent="0.2">
      <c r="A2065" s="39" t="s">
        <v>1753</v>
      </c>
    </row>
    <row r="2066" spans="1:1" x14ac:dyDescent="0.2">
      <c r="A2066" s="39" t="s">
        <v>294</v>
      </c>
    </row>
    <row r="2067" spans="1:1" x14ac:dyDescent="0.2">
      <c r="A2067" s="39" t="s">
        <v>1398</v>
      </c>
    </row>
    <row r="2068" spans="1:1" x14ac:dyDescent="0.2">
      <c r="A2068" s="39" t="s">
        <v>1399</v>
      </c>
    </row>
    <row r="2069" spans="1:1" x14ac:dyDescent="0.2">
      <c r="A2069" s="39" t="s">
        <v>1928</v>
      </c>
    </row>
    <row r="2070" spans="1:1" x14ac:dyDescent="0.2">
      <c r="A2070" s="39" t="s">
        <v>1929</v>
      </c>
    </row>
    <row r="2071" spans="1:1" x14ac:dyDescent="0.2">
      <c r="A2071" s="39" t="s">
        <v>1930</v>
      </c>
    </row>
    <row r="2072" spans="1:1" x14ac:dyDescent="0.2">
      <c r="A2072" s="39" t="s">
        <v>1759</v>
      </c>
    </row>
    <row r="2073" spans="1:1" x14ac:dyDescent="0.2">
      <c r="A2073" s="39" t="s">
        <v>1931</v>
      </c>
    </row>
    <row r="2074" spans="1:1" x14ac:dyDescent="0.2">
      <c r="A2074" s="39" t="s">
        <v>1932</v>
      </c>
    </row>
    <row r="2075" spans="1:1" x14ac:dyDescent="0.2">
      <c r="A2075" s="39" t="s">
        <v>1762</v>
      </c>
    </row>
    <row r="2076" spans="1:1" x14ac:dyDescent="0.2">
      <c r="A2076" s="39" t="s">
        <v>1763</v>
      </c>
    </row>
    <row r="2077" spans="1:1" x14ac:dyDescent="0.2">
      <c r="A2077" s="39" t="s">
        <v>305</v>
      </c>
    </row>
    <row r="2078" spans="1:1" x14ac:dyDescent="0.2">
      <c r="A2078" s="39" t="s">
        <v>1933</v>
      </c>
    </row>
    <row r="2079" spans="1:1" x14ac:dyDescent="0.2">
      <c r="A2079" s="39" t="s">
        <v>1934</v>
      </c>
    </row>
    <row r="2080" spans="1:1" x14ac:dyDescent="0.2">
      <c r="A2080" s="39" t="s">
        <v>1935</v>
      </c>
    </row>
    <row r="2081" spans="1:1" x14ac:dyDescent="0.2">
      <c r="A2081" s="39" t="s">
        <v>1767</v>
      </c>
    </row>
    <row r="2082" spans="1:1" x14ac:dyDescent="0.2">
      <c r="A2082" s="39" t="s">
        <v>1936</v>
      </c>
    </row>
    <row r="2083" spans="1:1" x14ac:dyDescent="0.2">
      <c r="A2083" s="39" t="s">
        <v>1768</v>
      </c>
    </row>
    <row r="2084" spans="1:1" x14ac:dyDescent="0.2">
      <c r="A2084" s="39" t="s">
        <v>1937</v>
      </c>
    </row>
    <row r="2085" spans="1:1" x14ac:dyDescent="0.2">
      <c r="A2085" s="39" t="s">
        <v>1287</v>
      </c>
    </row>
    <row r="2086" spans="1:1" x14ac:dyDescent="0.2">
      <c r="A2086" s="39" t="s">
        <v>314</v>
      </c>
    </row>
    <row r="2087" spans="1:1" x14ac:dyDescent="0.2">
      <c r="A2087" s="39" t="s">
        <v>226</v>
      </c>
    </row>
    <row r="2088" spans="1:1" x14ac:dyDescent="0.2">
      <c r="A2088" s="39" t="s">
        <v>227</v>
      </c>
    </row>
    <row r="2089" spans="1:1" x14ac:dyDescent="0.2">
      <c r="A2089" s="39" t="s">
        <v>1938</v>
      </c>
    </row>
    <row r="2090" spans="1:1" x14ac:dyDescent="0.2">
      <c r="A2090" s="39" t="s">
        <v>318</v>
      </c>
    </row>
    <row r="2091" spans="1:1" x14ac:dyDescent="0.2">
      <c r="A2091" s="39" t="s">
        <v>319</v>
      </c>
    </row>
    <row r="2092" spans="1:1" x14ac:dyDescent="0.2">
      <c r="A2092" s="39" t="s">
        <v>1939</v>
      </c>
    </row>
    <row r="2093" spans="1:1" x14ac:dyDescent="0.2">
      <c r="A2093" s="39" t="s">
        <v>633</v>
      </c>
    </row>
    <row r="2094" spans="1:1" x14ac:dyDescent="0.2">
      <c r="A2094" s="39" t="s">
        <v>634</v>
      </c>
    </row>
    <row r="2095" spans="1:1" x14ac:dyDescent="0.2">
      <c r="A2095" s="39" t="s">
        <v>635</v>
      </c>
    </row>
    <row r="2096" spans="1:1" x14ac:dyDescent="0.2">
      <c r="A2096" s="39" t="s">
        <v>636</v>
      </c>
    </row>
    <row r="2097" spans="1:1" x14ac:dyDescent="0.2">
      <c r="A2097" s="39" t="s">
        <v>1769</v>
      </c>
    </row>
    <row r="2098" spans="1:1" x14ac:dyDescent="0.2">
      <c r="A2098" s="39" t="s">
        <v>637</v>
      </c>
    </row>
    <row r="2099" spans="1:1" x14ac:dyDescent="0.2">
      <c r="A2099" s="39" t="s">
        <v>1940</v>
      </c>
    </row>
    <row r="2100" spans="1:1" x14ac:dyDescent="0.2">
      <c r="A2100" s="39" t="s">
        <v>1307</v>
      </c>
    </row>
    <row r="2101" spans="1:1" x14ac:dyDescent="0.2">
      <c r="A2101" s="39" t="s">
        <v>1288</v>
      </c>
    </row>
    <row r="2102" spans="1:1" x14ac:dyDescent="0.2">
      <c r="A2102" s="39" t="s">
        <v>1941</v>
      </c>
    </row>
    <row r="2103" spans="1:1" x14ac:dyDescent="0.2">
      <c r="A2103" s="39" t="s">
        <v>1289</v>
      </c>
    </row>
    <row r="2104" spans="1:1" x14ac:dyDescent="0.2">
      <c r="A2104" s="39" t="s">
        <v>1290</v>
      </c>
    </row>
    <row r="2105" spans="1:1" x14ac:dyDescent="0.2">
      <c r="A2105" s="39" t="s">
        <v>1308</v>
      </c>
    </row>
    <row r="2106" spans="1:1" x14ac:dyDescent="0.2">
      <c r="A2106" s="39" t="s">
        <v>1309</v>
      </c>
    </row>
    <row r="2107" spans="1:1" x14ac:dyDescent="0.2">
      <c r="A2107" s="39" t="s">
        <v>770</v>
      </c>
    </row>
    <row r="2108" spans="1:1" x14ac:dyDescent="0.2">
      <c r="A2108" s="39" t="s">
        <v>1377</v>
      </c>
    </row>
    <row r="2109" spans="1:1" x14ac:dyDescent="0.2">
      <c r="A2109" s="39" t="s">
        <v>1378</v>
      </c>
    </row>
    <row r="2110" spans="1:1" x14ac:dyDescent="0.2">
      <c r="A2110" s="39" t="s">
        <v>1379</v>
      </c>
    </row>
    <row r="2111" spans="1:1" x14ac:dyDescent="0.2">
      <c r="A2111" s="39" t="s">
        <v>1380</v>
      </c>
    </row>
    <row r="2112" spans="1:1" x14ac:dyDescent="0.2">
      <c r="A2112" s="39" t="s">
        <v>1942</v>
      </c>
    </row>
    <row r="2113" spans="1:1" x14ac:dyDescent="0.2">
      <c r="A2113" s="39" t="s">
        <v>1943</v>
      </c>
    </row>
    <row r="2114" spans="1:1" x14ac:dyDescent="0.2">
      <c r="A2114" s="39" t="s">
        <v>1944</v>
      </c>
    </row>
    <row r="2115" spans="1:1" x14ac:dyDescent="0.2">
      <c r="A2115" s="39" t="s">
        <v>1945</v>
      </c>
    </row>
    <row r="2116" spans="1:1" x14ac:dyDescent="0.2">
      <c r="A2116" s="39" t="s">
        <v>1946</v>
      </c>
    </row>
    <row r="2117" spans="1:1" x14ac:dyDescent="0.2">
      <c r="A2117" s="39" t="s">
        <v>1947</v>
      </c>
    </row>
    <row r="2118" spans="1:1" x14ac:dyDescent="0.2">
      <c r="A2118" s="39" t="s">
        <v>648</v>
      </c>
    </row>
    <row r="2119" spans="1:1" x14ac:dyDescent="0.2">
      <c r="A2119" s="39" t="s">
        <v>1355</v>
      </c>
    </row>
    <row r="2120" spans="1:1" x14ac:dyDescent="0.2">
      <c r="A2120" s="39" t="s">
        <v>1356</v>
      </c>
    </row>
    <row r="2121" spans="1:1" x14ac:dyDescent="0.2">
      <c r="A2121" s="39" t="s">
        <v>1948</v>
      </c>
    </row>
    <row r="2122" spans="1:1" x14ac:dyDescent="0.2">
      <c r="A2122" s="39" t="s">
        <v>1311</v>
      </c>
    </row>
    <row r="2123" spans="1:1" x14ac:dyDescent="0.2">
      <c r="A2123" s="39" t="s">
        <v>1293</v>
      </c>
    </row>
    <row r="2124" spans="1:1" x14ac:dyDescent="0.2">
      <c r="A2124" s="39" t="s">
        <v>1949</v>
      </c>
    </row>
    <row r="2125" spans="1:1" x14ac:dyDescent="0.2">
      <c r="A2125" s="39" t="s">
        <v>1294</v>
      </c>
    </row>
    <row r="2126" spans="1:1" x14ac:dyDescent="0.2">
      <c r="A2126" s="39" t="s">
        <v>1295</v>
      </c>
    </row>
    <row r="2127" spans="1:1" x14ac:dyDescent="0.2">
      <c r="A2127" s="39" t="s">
        <v>1312</v>
      </c>
    </row>
    <row r="2128" spans="1:1" x14ac:dyDescent="0.2">
      <c r="A2128" s="39" t="s">
        <v>1313</v>
      </c>
    </row>
    <row r="2129" spans="1:1" x14ac:dyDescent="0.2">
      <c r="A2129" s="39" t="s">
        <v>771</v>
      </c>
    </row>
    <row r="2130" spans="1:1" x14ac:dyDescent="0.2">
      <c r="A2130" s="39" t="s">
        <v>1381</v>
      </c>
    </row>
    <row r="2131" spans="1:1" x14ac:dyDescent="0.2">
      <c r="A2131" s="39" t="s">
        <v>1382</v>
      </c>
    </row>
    <row r="2132" spans="1:1" x14ac:dyDescent="0.2">
      <c r="A2132" s="39" t="s">
        <v>1404</v>
      </c>
    </row>
    <row r="2133" spans="1:1" x14ac:dyDescent="0.2">
      <c r="A2133" s="39" t="s">
        <v>1950</v>
      </c>
    </row>
    <row r="2134" spans="1:1" x14ac:dyDescent="0.2">
      <c r="A2134" s="39" t="s">
        <v>1296</v>
      </c>
    </row>
    <row r="2135" spans="1:1" x14ac:dyDescent="0.2">
      <c r="A2135" s="39" t="s">
        <v>1951</v>
      </c>
    </row>
    <row r="2136" spans="1:1" x14ac:dyDescent="0.2">
      <c r="A2136" s="39" t="s">
        <v>1297</v>
      </c>
    </row>
    <row r="2137" spans="1:1" x14ac:dyDescent="0.2">
      <c r="A2137" s="39" t="s">
        <v>1298</v>
      </c>
    </row>
    <row r="2138" spans="1:1" x14ac:dyDescent="0.2">
      <c r="A2138" s="39" t="s">
        <v>1952</v>
      </c>
    </row>
    <row r="2139" spans="1:1" x14ac:dyDescent="0.2">
      <c r="A2139" s="39" t="s">
        <v>1953</v>
      </c>
    </row>
    <row r="2140" spans="1:1" x14ac:dyDescent="0.2">
      <c r="A2140" s="39" t="s">
        <v>772</v>
      </c>
    </row>
    <row r="2141" spans="1:1" x14ac:dyDescent="0.2">
      <c r="A2141" s="39" t="s">
        <v>1954</v>
      </c>
    </row>
    <row r="2142" spans="1:1" x14ac:dyDescent="0.2">
      <c r="A2142" s="39" t="s">
        <v>1955</v>
      </c>
    </row>
    <row r="2143" spans="1:1" x14ac:dyDescent="0.2">
      <c r="A2143" s="39" t="s">
        <v>1956</v>
      </c>
    </row>
    <row r="2144" spans="1:1" x14ac:dyDescent="0.2">
      <c r="A2144" s="39" t="s">
        <v>1957</v>
      </c>
    </row>
    <row r="2145" spans="1:1" x14ac:dyDescent="0.2">
      <c r="A2145" s="39" t="s">
        <v>1299</v>
      </c>
    </row>
    <row r="2146" spans="1:1" x14ac:dyDescent="0.2">
      <c r="A2146" s="39" t="s">
        <v>1958</v>
      </c>
    </row>
    <row r="2147" spans="1:1" x14ac:dyDescent="0.2">
      <c r="A2147" s="39" t="s">
        <v>1300</v>
      </c>
    </row>
    <row r="2148" spans="1:1" x14ac:dyDescent="0.2">
      <c r="A2148" s="39" t="s">
        <v>795</v>
      </c>
    </row>
    <row r="2149" spans="1:1" x14ac:dyDescent="0.2">
      <c r="A2149" s="39" t="s">
        <v>377</v>
      </c>
    </row>
    <row r="2150" spans="1:1" x14ac:dyDescent="0.2">
      <c r="A2150" s="39" t="s">
        <v>1279</v>
      </c>
    </row>
    <row r="2151" spans="1:1" x14ac:dyDescent="0.2">
      <c r="A2151" s="39" t="s">
        <v>232</v>
      </c>
    </row>
    <row r="2152" spans="1:1" x14ac:dyDescent="0.2">
      <c r="A2152" s="39" t="s">
        <v>1280</v>
      </c>
    </row>
    <row r="2153" spans="1:1" x14ac:dyDescent="0.2">
      <c r="A2153" s="39" t="s">
        <v>233</v>
      </c>
    </row>
    <row r="2154" spans="1:1" x14ac:dyDescent="0.2">
      <c r="A2154" s="39" t="s">
        <v>1791</v>
      </c>
    </row>
    <row r="2155" spans="1:1" x14ac:dyDescent="0.2">
      <c r="A2155" s="39" t="s">
        <v>1959</v>
      </c>
    </row>
    <row r="2156" spans="1:1" x14ac:dyDescent="0.2">
      <c r="A2156" s="39" t="s">
        <v>1792</v>
      </c>
    </row>
    <row r="2157" spans="1:1" x14ac:dyDescent="0.2">
      <c r="A2157" s="39" t="s">
        <v>663</v>
      </c>
    </row>
    <row r="2158" spans="1:1" x14ac:dyDescent="0.2">
      <c r="A2158" s="39" t="s">
        <v>1793</v>
      </c>
    </row>
    <row r="2159" spans="1:1" x14ac:dyDescent="0.2">
      <c r="A2159" s="39" t="s">
        <v>1301</v>
      </c>
    </row>
    <row r="2160" spans="1:1" x14ac:dyDescent="0.2">
      <c r="A2160" s="39" t="s">
        <v>1315</v>
      </c>
    </row>
    <row r="2161" spans="1:1" x14ac:dyDescent="0.2">
      <c r="A2161" s="39" t="s">
        <v>796</v>
      </c>
    </row>
    <row r="2162" spans="1:1" x14ac:dyDescent="0.2">
      <c r="A2162" s="39" t="s">
        <v>797</v>
      </c>
    </row>
    <row r="2163" spans="1:1" x14ac:dyDescent="0.2">
      <c r="A2163" s="39" t="s">
        <v>1316</v>
      </c>
    </row>
    <row r="2164" spans="1:1" x14ac:dyDescent="0.2">
      <c r="A2164" s="39" t="s">
        <v>668</v>
      </c>
    </row>
    <row r="2165" spans="1:1" x14ac:dyDescent="0.2">
      <c r="A2165" s="39" t="s">
        <v>1384</v>
      </c>
    </row>
    <row r="2166" spans="1:1" x14ac:dyDescent="0.2">
      <c r="A2166" s="39" t="s">
        <v>669</v>
      </c>
    </row>
    <row r="2167" spans="1:1" x14ac:dyDescent="0.2">
      <c r="A2167" s="39" t="s">
        <v>1385</v>
      </c>
    </row>
    <row r="2168" spans="1:1" x14ac:dyDescent="0.2">
      <c r="A2168" s="39" t="s">
        <v>775</v>
      </c>
    </row>
    <row r="2169" spans="1:1" x14ac:dyDescent="0.2">
      <c r="A2169" s="39" t="s">
        <v>1281</v>
      </c>
    </row>
    <row r="2170" spans="1:1" x14ac:dyDescent="0.2">
      <c r="A2170" s="39" t="s">
        <v>234</v>
      </c>
    </row>
    <row r="2171" spans="1:1" x14ac:dyDescent="0.2">
      <c r="A2171" s="39" t="s">
        <v>1282</v>
      </c>
    </row>
    <row r="2172" spans="1:1" x14ac:dyDescent="0.2">
      <c r="A2172" s="39" t="s">
        <v>1283</v>
      </c>
    </row>
    <row r="2173" spans="1:1" x14ac:dyDescent="0.2">
      <c r="A2173" s="39" t="s">
        <v>1795</v>
      </c>
    </row>
    <row r="2174" spans="1:1" x14ac:dyDescent="0.2">
      <c r="A2174" s="39" t="s">
        <v>1960</v>
      </c>
    </row>
    <row r="2175" spans="1:1" x14ac:dyDescent="0.2">
      <c r="A2175" s="39" t="s">
        <v>1796</v>
      </c>
    </row>
    <row r="2176" spans="1:1" x14ac:dyDescent="0.2">
      <c r="A2176" s="39" t="s">
        <v>1797</v>
      </c>
    </row>
    <row r="2177" spans="1:1" x14ac:dyDescent="0.2">
      <c r="A2177" s="39" t="s">
        <v>1506</v>
      </c>
    </row>
    <row r="2178" spans="1:1" x14ac:dyDescent="0.2">
      <c r="A2178" s="39" t="s">
        <v>1507</v>
      </c>
    </row>
    <row r="2179" spans="1:1" x14ac:dyDescent="0.2">
      <c r="A2179" s="39" t="s">
        <v>798</v>
      </c>
    </row>
    <row r="2180" spans="1:1" x14ac:dyDescent="0.2">
      <c r="A2180" s="39" t="s">
        <v>799</v>
      </c>
    </row>
    <row r="2181" spans="1:1" x14ac:dyDescent="0.2">
      <c r="A2181" s="39" t="s">
        <v>800</v>
      </c>
    </row>
    <row r="2182" spans="1:1" x14ac:dyDescent="0.2">
      <c r="A2182" s="39" t="s">
        <v>776</v>
      </c>
    </row>
    <row r="2183" spans="1:1" x14ac:dyDescent="0.2">
      <c r="A2183" s="39" t="s">
        <v>1872</v>
      </c>
    </row>
    <row r="2184" spans="1:1" x14ac:dyDescent="0.2">
      <c r="A2184" s="39" t="s">
        <v>678</v>
      </c>
    </row>
    <row r="2185" spans="1:1" x14ac:dyDescent="0.2">
      <c r="A2185" s="39" t="s">
        <v>1873</v>
      </c>
    </row>
    <row r="2186" spans="1:1" x14ac:dyDescent="0.2">
      <c r="A2186" s="39" t="s">
        <v>679</v>
      </c>
    </row>
    <row r="2187" spans="1:1" x14ac:dyDescent="0.2">
      <c r="A2187" s="39" t="s">
        <v>1320</v>
      </c>
    </row>
    <row r="2188" spans="1:1" x14ac:dyDescent="0.2">
      <c r="A2188" s="39" t="s">
        <v>1321</v>
      </c>
    </row>
    <row r="2189" spans="1:1" x14ac:dyDescent="0.2">
      <c r="A2189" s="39" t="s">
        <v>1322</v>
      </c>
    </row>
    <row r="2190" spans="1:1" x14ac:dyDescent="0.2">
      <c r="A2190" s="39" t="s">
        <v>1323</v>
      </c>
    </row>
    <row r="2191" spans="1:1" x14ac:dyDescent="0.2">
      <c r="A2191" s="39" t="s">
        <v>1324</v>
      </c>
    </row>
    <row r="2192" spans="1:1" x14ac:dyDescent="0.2">
      <c r="A2192" s="39" t="s">
        <v>1325</v>
      </c>
    </row>
    <row r="2193" spans="1:1" x14ac:dyDescent="0.2">
      <c r="A2193" s="39" t="s">
        <v>1326</v>
      </c>
    </row>
    <row r="2194" spans="1:1" x14ac:dyDescent="0.2">
      <c r="A2194" s="39" t="s">
        <v>1327</v>
      </c>
    </row>
    <row r="2195" spans="1:1" x14ac:dyDescent="0.2">
      <c r="A2195" s="39" t="s">
        <v>1411</v>
      </c>
    </row>
    <row r="2196" spans="1:1" x14ac:dyDescent="0.2">
      <c r="A2196" s="39" t="s">
        <v>1961</v>
      </c>
    </row>
    <row r="2197" spans="1:1" x14ac:dyDescent="0.2">
      <c r="A2197" s="39" t="s">
        <v>1802</v>
      </c>
    </row>
    <row r="2198" spans="1:1" x14ac:dyDescent="0.2">
      <c r="A2198" s="39" t="s">
        <v>1647</v>
      </c>
    </row>
    <row r="2199" spans="1:1" x14ac:dyDescent="0.2">
      <c r="A2199" s="39" t="s">
        <v>1412</v>
      </c>
    </row>
    <row r="2200" spans="1:1" x14ac:dyDescent="0.2">
      <c r="A2200" s="39" t="s">
        <v>223</v>
      </c>
    </row>
    <row r="2201" spans="1:1" x14ac:dyDescent="0.2">
      <c r="A2201" s="39" t="s">
        <v>1962</v>
      </c>
    </row>
    <row r="2202" spans="1:1" x14ac:dyDescent="0.2">
      <c r="A2202" s="39" t="s">
        <v>430</v>
      </c>
    </row>
    <row r="2203" spans="1:1" x14ac:dyDescent="0.2">
      <c r="A2203" s="39" t="s">
        <v>431</v>
      </c>
    </row>
    <row r="2204" spans="1:1" x14ac:dyDescent="0.2">
      <c r="A2204" s="39" t="s">
        <v>432</v>
      </c>
    </row>
    <row r="2205" spans="1:1" x14ac:dyDescent="0.2">
      <c r="A2205" s="39" t="s">
        <v>433</v>
      </c>
    </row>
    <row r="2206" spans="1:1" x14ac:dyDescent="0.2">
      <c r="A2206" s="39" t="s">
        <v>434</v>
      </c>
    </row>
    <row r="2207" spans="1:1" x14ac:dyDescent="0.2">
      <c r="A2207" s="39" t="s">
        <v>435</v>
      </c>
    </row>
    <row r="2208" spans="1:1" x14ac:dyDescent="0.2">
      <c r="A2208" s="39" t="s">
        <v>1332</v>
      </c>
    </row>
    <row r="2209" spans="1:1" x14ac:dyDescent="0.2">
      <c r="A2209" s="39" t="s">
        <v>1333</v>
      </c>
    </row>
    <row r="2210" spans="1:1" x14ac:dyDescent="0.2">
      <c r="A2210" s="39" t="s">
        <v>1334</v>
      </c>
    </row>
    <row r="2211" spans="1:1" x14ac:dyDescent="0.2">
      <c r="A2211" s="39" t="s">
        <v>1335</v>
      </c>
    </row>
    <row r="2212" spans="1:1" x14ac:dyDescent="0.2">
      <c r="A2212" s="39" t="s">
        <v>1336</v>
      </c>
    </row>
    <row r="2213" spans="1:1" x14ac:dyDescent="0.2">
      <c r="A2213" s="39" t="s">
        <v>1337</v>
      </c>
    </row>
    <row r="2214" spans="1:1" x14ac:dyDescent="0.2">
      <c r="A2214" s="39" t="s">
        <v>1338</v>
      </c>
    </row>
    <row r="2215" spans="1:1" x14ac:dyDescent="0.2">
      <c r="A2215" s="39" t="s">
        <v>1339</v>
      </c>
    </row>
    <row r="2216" spans="1:1" x14ac:dyDescent="0.2">
      <c r="A2216" s="39" t="s">
        <v>1363</v>
      </c>
    </row>
    <row r="2217" spans="1:1" x14ac:dyDescent="0.2">
      <c r="A2217" s="39" t="s">
        <v>1963</v>
      </c>
    </row>
    <row r="2218" spans="1:1" x14ac:dyDescent="0.2">
      <c r="A2218" s="39" t="s">
        <v>1964</v>
      </c>
    </row>
    <row r="2219" spans="1:1" x14ac:dyDescent="0.2">
      <c r="A2219" s="39" t="s">
        <v>1965</v>
      </c>
    </row>
    <row r="2220" spans="1:1" x14ac:dyDescent="0.2">
      <c r="A2220" s="39" t="s">
        <v>1966</v>
      </c>
    </row>
    <row r="2221" spans="1:1" x14ac:dyDescent="0.2">
      <c r="A2221" s="39" t="s">
        <v>1340</v>
      </c>
    </row>
    <row r="2222" spans="1:1" x14ac:dyDescent="0.2">
      <c r="A2222" s="39" t="s">
        <v>1967</v>
      </c>
    </row>
    <row r="2223" spans="1:1" x14ac:dyDescent="0.2">
      <c r="A2223" s="39" t="s">
        <v>451</v>
      </c>
    </row>
    <row r="2224" spans="1:1" x14ac:dyDescent="0.2">
      <c r="A2224" s="39" t="s">
        <v>452</v>
      </c>
    </row>
    <row r="2225" spans="1:1" x14ac:dyDescent="0.2">
      <c r="A2225" s="39" t="s">
        <v>453</v>
      </c>
    </row>
    <row r="2226" spans="1:1" x14ac:dyDescent="0.2">
      <c r="A2226" s="39" t="s">
        <v>454</v>
      </c>
    </row>
    <row r="2227" spans="1:1" x14ac:dyDescent="0.2">
      <c r="A2227" s="39" t="s">
        <v>455</v>
      </c>
    </row>
    <row r="2228" spans="1:1" x14ac:dyDescent="0.2">
      <c r="A2228" s="39" t="s">
        <v>456</v>
      </c>
    </row>
    <row r="2229" spans="1:1" x14ac:dyDescent="0.2">
      <c r="A2229" s="39" t="s">
        <v>1968</v>
      </c>
    </row>
    <row r="2230" spans="1:1" x14ac:dyDescent="0.2">
      <c r="A2230" s="39" t="s">
        <v>1969</v>
      </c>
    </row>
    <row r="2231" spans="1:1" x14ac:dyDescent="0.2">
      <c r="A2231" s="39" t="s">
        <v>1341</v>
      </c>
    </row>
    <row r="2232" spans="1:1" x14ac:dyDescent="0.2">
      <c r="A2232" s="39" t="s">
        <v>1342</v>
      </c>
    </row>
    <row r="2233" spans="1:1" x14ac:dyDescent="0.2">
      <c r="A2233" s="39" t="s">
        <v>1343</v>
      </c>
    </row>
    <row r="2234" spans="1:1" x14ac:dyDescent="0.2">
      <c r="A2234" s="39" t="s">
        <v>1344</v>
      </c>
    </row>
    <row r="2235" spans="1:1" x14ac:dyDescent="0.2">
      <c r="A2235" s="39" t="s">
        <v>1345</v>
      </c>
    </row>
    <row r="2236" spans="1:1" x14ac:dyDescent="0.2">
      <c r="A2236" s="39" t="s">
        <v>782</v>
      </c>
    </row>
    <row r="2237" spans="1:1" x14ac:dyDescent="0.2">
      <c r="A2237" s="39" t="s">
        <v>1970</v>
      </c>
    </row>
    <row r="2238" spans="1:1" x14ac:dyDescent="0.2">
      <c r="A2238" s="39" t="s">
        <v>1971</v>
      </c>
    </row>
    <row r="2239" spans="1:1" x14ac:dyDescent="0.2">
      <c r="A2239" s="39" t="s">
        <v>1807</v>
      </c>
    </row>
    <row r="2240" spans="1:1" x14ac:dyDescent="0.2">
      <c r="A2240" s="39" t="s">
        <v>1972</v>
      </c>
    </row>
    <row r="2241" spans="1:1" x14ac:dyDescent="0.2">
      <c r="A2241" s="39" t="s">
        <v>1809</v>
      </c>
    </row>
    <row r="2242" spans="1:1" x14ac:dyDescent="0.2">
      <c r="A2242" s="39" t="s">
        <v>1413</v>
      </c>
    </row>
    <row r="2243" spans="1:1" x14ac:dyDescent="0.2">
      <c r="A2243" s="39" t="s">
        <v>1973</v>
      </c>
    </row>
    <row r="2244" spans="1:1" x14ac:dyDescent="0.2">
      <c r="A2244" s="39" t="s">
        <v>1974</v>
      </c>
    </row>
    <row r="2245" spans="1:1" x14ac:dyDescent="0.2">
      <c r="A2245" s="39" t="s">
        <v>1813</v>
      </c>
    </row>
    <row r="2246" spans="1:1" x14ac:dyDescent="0.2">
      <c r="A2246" s="39" t="s">
        <v>1414</v>
      </c>
    </row>
    <row r="2247" spans="1:1" x14ac:dyDescent="0.2">
      <c r="A2247" s="39" t="s">
        <v>1975</v>
      </c>
    </row>
    <row r="2248" spans="1:1" x14ac:dyDescent="0.2">
      <c r="A2248" s="39" t="s">
        <v>249</v>
      </c>
    </row>
    <row r="2249" spans="1:1" x14ac:dyDescent="0.2">
      <c r="A2249" s="39" t="s">
        <v>1670</v>
      </c>
    </row>
    <row r="2250" spans="1:1" x14ac:dyDescent="0.2">
      <c r="A2250" s="39" t="s">
        <v>1347</v>
      </c>
    </row>
    <row r="2251" spans="1:1" x14ac:dyDescent="0.2">
      <c r="A2251" s="39" t="s">
        <v>1976</v>
      </c>
    </row>
    <row r="2252" spans="1:1" x14ac:dyDescent="0.2">
      <c r="A2252" s="39" t="s">
        <v>480</v>
      </c>
    </row>
    <row r="2253" spans="1:1" x14ac:dyDescent="0.2">
      <c r="A2253" s="39" t="s">
        <v>712</v>
      </c>
    </row>
    <row r="2254" spans="1:1" x14ac:dyDescent="0.2">
      <c r="A2254" s="39" t="s">
        <v>713</v>
      </c>
    </row>
    <row r="2255" spans="1:1" x14ac:dyDescent="0.2">
      <c r="A2255" s="39" t="s">
        <v>1674</v>
      </c>
    </row>
    <row r="2256" spans="1:1" x14ac:dyDescent="0.2">
      <c r="A2256" s="39" t="s">
        <v>1348</v>
      </c>
    </row>
    <row r="2257" spans="1:1" x14ac:dyDescent="0.2">
      <c r="A2257" s="39" t="s">
        <v>902</v>
      </c>
    </row>
    <row r="2258" spans="1:1" x14ac:dyDescent="0.2">
      <c r="A2258" s="39" t="s">
        <v>903</v>
      </c>
    </row>
    <row r="2259" spans="1:1" x14ac:dyDescent="0.2">
      <c r="A2259" s="39" t="s">
        <v>1977</v>
      </c>
    </row>
    <row r="2260" spans="1:1" x14ac:dyDescent="0.2">
      <c r="A2260" s="39" t="s">
        <v>1978</v>
      </c>
    </row>
    <row r="2261" spans="1:1" x14ac:dyDescent="0.2">
      <c r="A2261" s="39" t="s">
        <v>801</v>
      </c>
    </row>
    <row r="2262" spans="1:1" x14ac:dyDescent="0.2">
      <c r="A2262" s="39" t="s">
        <v>490</v>
      </c>
    </row>
    <row r="2263" spans="1:1" x14ac:dyDescent="0.2">
      <c r="A2263" s="39" t="s">
        <v>1979</v>
      </c>
    </row>
    <row r="2264" spans="1:1" x14ac:dyDescent="0.2">
      <c r="A2264" s="39" t="s">
        <v>1980</v>
      </c>
    </row>
    <row r="2265" spans="1:1" x14ac:dyDescent="0.2">
      <c r="A2265" s="39" t="s">
        <v>1981</v>
      </c>
    </row>
    <row r="2266" spans="1:1" x14ac:dyDescent="0.2">
      <c r="A2266" s="39" t="s">
        <v>1982</v>
      </c>
    </row>
    <row r="2267" spans="1:1" x14ac:dyDescent="0.2">
      <c r="A2267" s="39" t="s">
        <v>1983</v>
      </c>
    </row>
    <row r="2268" spans="1:1" x14ac:dyDescent="0.2">
      <c r="A2268" s="39" t="s">
        <v>1827</v>
      </c>
    </row>
    <row r="2269" spans="1:1" x14ac:dyDescent="0.2">
      <c r="A2269" s="39" t="s">
        <v>1984</v>
      </c>
    </row>
    <row r="2270" spans="1:1" x14ac:dyDescent="0.2">
      <c r="A2270" s="39" t="s">
        <v>1985</v>
      </c>
    </row>
    <row r="2271" spans="1:1" x14ac:dyDescent="0.2">
      <c r="A2271" s="39" t="s">
        <v>1830</v>
      </c>
    </row>
    <row r="2272" spans="1:1" x14ac:dyDescent="0.2">
      <c r="A2272" s="39" t="s">
        <v>1986</v>
      </c>
    </row>
    <row r="2273" spans="1:1" x14ac:dyDescent="0.2">
      <c r="A2273" s="39" t="s">
        <v>1987</v>
      </c>
    </row>
    <row r="2274" spans="1:1" x14ac:dyDescent="0.2">
      <c r="A2274" s="39" t="s">
        <v>1833</v>
      </c>
    </row>
    <row r="2275" spans="1:1" x14ac:dyDescent="0.2">
      <c r="A2275" s="39" t="s">
        <v>720</v>
      </c>
    </row>
    <row r="2276" spans="1:1" x14ac:dyDescent="0.2">
      <c r="A2276" s="39" t="s">
        <v>721</v>
      </c>
    </row>
    <row r="2277" spans="1:1" x14ac:dyDescent="0.2">
      <c r="A2277" s="39" t="s">
        <v>1988</v>
      </c>
    </row>
    <row r="2278" spans="1:1" x14ac:dyDescent="0.2">
      <c r="A2278" s="39" t="s">
        <v>1989</v>
      </c>
    </row>
    <row r="2279" spans="1:1" x14ac:dyDescent="0.2">
      <c r="A2279" s="39" t="s">
        <v>1990</v>
      </c>
    </row>
    <row r="2280" spans="1:1" x14ac:dyDescent="0.2">
      <c r="A2280" s="39" t="s">
        <v>1415</v>
      </c>
    </row>
    <row r="2281" spans="1:1" x14ac:dyDescent="0.2">
      <c r="A2281" s="39" t="s">
        <v>1991</v>
      </c>
    </row>
    <row r="2282" spans="1:1" x14ac:dyDescent="0.2">
      <c r="A2282" s="39" t="s">
        <v>1992</v>
      </c>
    </row>
    <row r="2283" spans="1:1" x14ac:dyDescent="0.2">
      <c r="A2283" s="39" t="s">
        <v>250</v>
      </c>
    </row>
    <row r="2284" spans="1:1" x14ac:dyDescent="0.2">
      <c r="A2284" s="39" t="s">
        <v>251</v>
      </c>
    </row>
    <row r="2285" spans="1:1" x14ac:dyDescent="0.2">
      <c r="A2285" s="39" t="s">
        <v>783</v>
      </c>
    </row>
    <row r="2286" spans="1:1" x14ac:dyDescent="0.2">
      <c r="A2286" s="39" t="s">
        <v>723</v>
      </c>
    </row>
    <row r="2287" spans="1:1" x14ac:dyDescent="0.2">
      <c r="A2287" s="39" t="s">
        <v>784</v>
      </c>
    </row>
    <row r="2288" spans="1:1" x14ac:dyDescent="0.2">
      <c r="A2288" s="39" t="s">
        <v>515</v>
      </c>
    </row>
    <row r="2289" spans="1:1" x14ac:dyDescent="0.2">
      <c r="A2289" s="39" t="s">
        <v>516</v>
      </c>
    </row>
    <row r="2290" spans="1:1" x14ac:dyDescent="0.2">
      <c r="A2290" s="39" t="s">
        <v>517</v>
      </c>
    </row>
    <row r="2291" spans="1:1" x14ac:dyDescent="0.2">
      <c r="A2291" s="39" t="s">
        <v>1993</v>
      </c>
    </row>
    <row r="2292" spans="1:1" x14ac:dyDescent="0.2">
      <c r="A2292" s="39" t="s">
        <v>1994</v>
      </c>
    </row>
    <row r="2293" spans="1:1" x14ac:dyDescent="0.2">
      <c r="A2293" s="39" t="s">
        <v>785</v>
      </c>
    </row>
    <row r="2294" spans="1:1" x14ac:dyDescent="0.2">
      <c r="A2294" s="39" t="s">
        <v>786</v>
      </c>
    </row>
    <row r="2295" spans="1:1" x14ac:dyDescent="0.2">
      <c r="A2295" s="39" t="s">
        <v>1416</v>
      </c>
    </row>
    <row r="2296" spans="1:1" x14ac:dyDescent="0.2">
      <c r="A2296" s="39" t="s">
        <v>904</v>
      </c>
    </row>
    <row r="2297" spans="1:1" x14ac:dyDescent="0.2">
      <c r="A2297" s="39" t="s">
        <v>524</v>
      </c>
    </row>
    <row r="2298" spans="1:1" x14ac:dyDescent="0.2">
      <c r="A2298" s="39" t="s">
        <v>525</v>
      </c>
    </row>
    <row r="2299" spans="1:1" x14ac:dyDescent="0.2">
      <c r="A2299" s="39" t="s">
        <v>787</v>
      </c>
    </row>
    <row r="2300" spans="1:1" x14ac:dyDescent="0.2">
      <c r="A2300" s="39" t="s">
        <v>788</v>
      </c>
    </row>
    <row r="2301" spans="1:1" x14ac:dyDescent="0.2">
      <c r="A2301" s="39" t="s">
        <v>252</v>
      </c>
    </row>
    <row r="2302" spans="1:1" x14ac:dyDescent="0.2">
      <c r="A2302" s="39" t="s">
        <v>253</v>
      </c>
    </row>
    <row r="2303" spans="1:1" x14ac:dyDescent="0.2">
      <c r="A2303" s="39" t="s">
        <v>529</v>
      </c>
    </row>
    <row r="2304" spans="1:1" x14ac:dyDescent="0.2">
      <c r="A2304" s="39" t="s">
        <v>732</v>
      </c>
    </row>
    <row r="2305" spans="1:1" x14ac:dyDescent="0.2">
      <c r="A2305" s="39" t="s">
        <v>733</v>
      </c>
    </row>
    <row r="2306" spans="1:1" x14ac:dyDescent="0.2">
      <c r="A2306" s="39" t="s">
        <v>532</v>
      </c>
    </row>
    <row r="2307" spans="1:1" x14ac:dyDescent="0.2">
      <c r="A2307" s="39" t="s">
        <v>533</v>
      </c>
    </row>
    <row r="2308" spans="1:1" x14ac:dyDescent="0.2">
      <c r="A2308" s="39" t="s">
        <v>534</v>
      </c>
    </row>
    <row r="2309" spans="1:1" x14ac:dyDescent="0.2">
      <c r="A2309" s="39" t="s">
        <v>1995</v>
      </c>
    </row>
    <row r="2310" spans="1:1" x14ac:dyDescent="0.2">
      <c r="A2310" s="39" t="s">
        <v>1996</v>
      </c>
    </row>
    <row r="2311" spans="1:1" x14ac:dyDescent="0.2">
      <c r="A2311" s="39" t="s">
        <v>537</v>
      </c>
    </row>
    <row r="2312" spans="1:1" x14ac:dyDescent="0.2">
      <c r="A2312" s="39" t="s">
        <v>538</v>
      </c>
    </row>
    <row r="2313" spans="1:1" x14ac:dyDescent="0.2">
      <c r="A2313" s="39" t="s">
        <v>1417</v>
      </c>
    </row>
    <row r="2314" spans="1:1" x14ac:dyDescent="0.2">
      <c r="A2314" s="39" t="s">
        <v>1418</v>
      </c>
    </row>
    <row r="2315" spans="1:1" x14ac:dyDescent="0.2">
      <c r="A2315" s="39" t="s">
        <v>803</v>
      </c>
    </row>
    <row r="2316" spans="1:1" x14ac:dyDescent="0.2">
      <c r="A2316" s="39" t="s">
        <v>542</v>
      </c>
    </row>
    <row r="2317" spans="1:1" x14ac:dyDescent="0.2">
      <c r="A2317" s="39" t="s">
        <v>543</v>
      </c>
    </row>
    <row r="2318" spans="1:1" x14ac:dyDescent="0.2">
      <c r="A2318" s="39" t="s">
        <v>544</v>
      </c>
    </row>
    <row r="2319" spans="1:1" x14ac:dyDescent="0.2">
      <c r="A2319" s="39" t="s">
        <v>254</v>
      </c>
    </row>
    <row r="2320" spans="1:1" x14ac:dyDescent="0.2">
      <c r="A2320" s="39" t="s">
        <v>255</v>
      </c>
    </row>
    <row r="2321" spans="1:1" x14ac:dyDescent="0.2">
      <c r="A2321" s="39" t="s">
        <v>545</v>
      </c>
    </row>
    <row r="2322" spans="1:1" x14ac:dyDescent="0.2">
      <c r="A2322" s="39" t="s">
        <v>546</v>
      </c>
    </row>
    <row r="2323" spans="1:1" x14ac:dyDescent="0.2">
      <c r="A2323" s="39" t="s">
        <v>547</v>
      </c>
    </row>
    <row r="2324" spans="1:1" x14ac:dyDescent="0.2">
      <c r="A2324" s="39" t="s">
        <v>548</v>
      </c>
    </row>
    <row r="2325" spans="1:1" x14ac:dyDescent="0.2">
      <c r="A2325" s="39" t="s">
        <v>549</v>
      </c>
    </row>
    <row r="2326" spans="1:1" x14ac:dyDescent="0.2">
      <c r="A2326" s="39" t="s">
        <v>550</v>
      </c>
    </row>
    <row r="2327" spans="1:1" x14ac:dyDescent="0.2">
      <c r="A2327" s="39" t="s">
        <v>1997</v>
      </c>
    </row>
    <row r="2328" spans="1:1" x14ac:dyDescent="0.2">
      <c r="A2328" s="39" t="s">
        <v>1998</v>
      </c>
    </row>
    <row r="2329" spans="1:1" x14ac:dyDescent="0.2">
      <c r="A2329" s="39" t="s">
        <v>553</v>
      </c>
    </row>
    <row r="2330" spans="1:1" x14ac:dyDescent="0.2">
      <c r="A2330" s="39" t="s">
        <v>554</v>
      </c>
    </row>
    <row r="2331" spans="1:1" x14ac:dyDescent="0.2">
      <c r="A2331" s="39" t="s">
        <v>555</v>
      </c>
    </row>
    <row r="2332" spans="1:1" x14ac:dyDescent="0.2">
      <c r="A2332" s="39" t="s">
        <v>556</v>
      </c>
    </row>
    <row r="2333" spans="1:1" x14ac:dyDescent="0.2">
      <c r="A2333" s="39" t="s">
        <v>557</v>
      </c>
    </row>
    <row r="2334" spans="1:1" x14ac:dyDescent="0.2">
      <c r="A2334" s="39" t="s">
        <v>558</v>
      </c>
    </row>
    <row r="2335" spans="1:1" x14ac:dyDescent="0.2">
      <c r="A2335" s="39" t="s">
        <v>559</v>
      </c>
    </row>
    <row r="2336" spans="1:1" x14ac:dyDescent="0.2">
      <c r="A2336" s="39" t="s">
        <v>560</v>
      </c>
    </row>
    <row r="2337" spans="1:1" x14ac:dyDescent="0.2">
      <c r="A2337" s="39" t="s">
        <v>1999</v>
      </c>
    </row>
    <row r="2338" spans="1:1" x14ac:dyDescent="0.2">
      <c r="A2338" s="39" t="s">
        <v>804</v>
      </c>
    </row>
    <row r="2339" spans="1:1" x14ac:dyDescent="0.2">
      <c r="A2339" s="39" t="s">
        <v>740</v>
      </c>
    </row>
    <row r="2340" spans="1:1" x14ac:dyDescent="0.2">
      <c r="A2340" s="39" t="s">
        <v>1708</v>
      </c>
    </row>
    <row r="2341" spans="1:1" x14ac:dyDescent="0.2">
      <c r="A2341" s="39" t="s">
        <v>805</v>
      </c>
    </row>
    <row r="2342" spans="1:1" x14ac:dyDescent="0.2">
      <c r="A2342" s="39" t="s">
        <v>742</v>
      </c>
    </row>
    <row r="2343" spans="1:1" x14ac:dyDescent="0.2">
      <c r="A2343" s="39" t="s">
        <v>1709</v>
      </c>
    </row>
    <row r="2344" spans="1:1" x14ac:dyDescent="0.2">
      <c r="A2344" s="39" t="s">
        <v>806</v>
      </c>
    </row>
    <row r="2345" spans="1:1" x14ac:dyDescent="0.2">
      <c r="A2345" s="39" t="s">
        <v>2000</v>
      </c>
    </row>
    <row r="2346" spans="1:1" x14ac:dyDescent="0.2">
      <c r="A2346" s="39" t="s">
        <v>1711</v>
      </c>
    </row>
    <row r="2347" spans="1:1" x14ac:dyDescent="0.2">
      <c r="A2347" s="39" t="s">
        <v>1419</v>
      </c>
    </row>
    <row r="2348" spans="1:1" x14ac:dyDescent="0.2">
      <c r="A2348" s="39" t="s">
        <v>1420</v>
      </c>
    </row>
    <row r="2349" spans="1:1" x14ac:dyDescent="0.2">
      <c r="A2349" s="39" t="s">
        <v>2001</v>
      </c>
    </row>
    <row r="2350" spans="1:1" x14ac:dyDescent="0.2">
      <c r="A2350" s="39" t="s">
        <v>2002</v>
      </c>
    </row>
    <row r="2351" spans="1:1" x14ac:dyDescent="0.2">
      <c r="A2351" s="39" t="s">
        <v>807</v>
      </c>
    </row>
    <row r="2352" spans="1:1" x14ac:dyDescent="0.2">
      <c r="A2352" s="39" t="s">
        <v>808</v>
      </c>
    </row>
    <row r="2353" spans="1:1" x14ac:dyDescent="0.2">
      <c r="A2353" s="39" t="s">
        <v>1421</v>
      </c>
    </row>
    <row r="2354" spans="1:1" x14ac:dyDescent="0.2">
      <c r="A2354" s="39" t="s">
        <v>1422</v>
      </c>
    </row>
    <row r="2355" spans="1:1" x14ac:dyDescent="0.2">
      <c r="A2355" s="39" t="s">
        <v>256</v>
      </c>
    </row>
    <row r="2356" spans="1:1" x14ac:dyDescent="0.2">
      <c r="A2356" s="39" t="s">
        <v>257</v>
      </c>
    </row>
    <row r="2357" spans="1:1" x14ac:dyDescent="0.2">
      <c r="A2357" s="39" t="s">
        <v>746</v>
      </c>
    </row>
    <row r="2358" spans="1:1" x14ac:dyDescent="0.2">
      <c r="A2358" s="39" t="s">
        <v>747</v>
      </c>
    </row>
    <row r="2359" spans="1:1" x14ac:dyDescent="0.2">
      <c r="A2359" s="39" t="s">
        <v>748</v>
      </c>
    </row>
    <row r="2360" spans="1:1" x14ac:dyDescent="0.2">
      <c r="A2360" s="39" t="s">
        <v>749</v>
      </c>
    </row>
    <row r="2361" spans="1:1" x14ac:dyDescent="0.2">
      <c r="A2361" s="39" t="s">
        <v>750</v>
      </c>
    </row>
    <row r="2362" spans="1:1" x14ac:dyDescent="0.2">
      <c r="A2362" s="39" t="s">
        <v>751</v>
      </c>
    </row>
    <row r="2363" spans="1:1" x14ac:dyDescent="0.2">
      <c r="A2363" s="39" t="s">
        <v>2003</v>
      </c>
    </row>
    <row r="2364" spans="1:1" x14ac:dyDescent="0.2">
      <c r="A2364" s="39" t="s">
        <v>2004</v>
      </c>
    </row>
    <row r="2365" spans="1:1" x14ac:dyDescent="0.2">
      <c r="A2365" s="39" t="s">
        <v>754</v>
      </c>
    </row>
    <row r="2366" spans="1:1" x14ac:dyDescent="0.2">
      <c r="A2366" s="39" t="s">
        <v>755</v>
      </c>
    </row>
    <row r="2367" spans="1:1" x14ac:dyDescent="0.2">
      <c r="A2367" s="39" t="s">
        <v>1423</v>
      </c>
    </row>
    <row r="2368" spans="1:1" x14ac:dyDescent="0.2">
      <c r="A2368" s="39" t="s">
        <v>1424</v>
      </c>
    </row>
    <row r="2369" spans="1:1" x14ac:dyDescent="0.2">
      <c r="A2369" s="39" t="s">
        <v>809</v>
      </c>
    </row>
    <row r="2370" spans="1:1" x14ac:dyDescent="0.2">
      <c r="A2370" s="39" t="s">
        <v>594</v>
      </c>
    </row>
    <row r="2371" spans="1:1" x14ac:dyDescent="0.2">
      <c r="A2371" s="39" t="s">
        <v>756</v>
      </c>
    </row>
    <row r="2372" spans="1:1" x14ac:dyDescent="0.2">
      <c r="A2372" s="39" t="s">
        <v>757</v>
      </c>
    </row>
    <row r="2373" spans="1:1" x14ac:dyDescent="0.2">
      <c r="A2373" s="39" t="s">
        <v>258</v>
      </c>
    </row>
    <row r="2374" spans="1:1" x14ac:dyDescent="0.2">
      <c r="A2374" s="39" t="s">
        <v>259</v>
      </c>
    </row>
    <row r="2375" spans="1:1" x14ac:dyDescent="0.2">
      <c r="A2375" s="39" t="s">
        <v>758</v>
      </c>
    </row>
    <row r="2376" spans="1:1" x14ac:dyDescent="0.2">
      <c r="A2376" s="39" t="s">
        <v>759</v>
      </c>
    </row>
    <row r="2377" spans="1:1" x14ac:dyDescent="0.2">
      <c r="A2377" s="39" t="s">
        <v>760</v>
      </c>
    </row>
    <row r="2378" spans="1:1" x14ac:dyDescent="0.2">
      <c r="A2378" s="39" t="s">
        <v>602</v>
      </c>
    </row>
    <row r="2379" spans="1:1" x14ac:dyDescent="0.2">
      <c r="A2379" s="39" t="s">
        <v>761</v>
      </c>
    </row>
    <row r="2380" spans="1:1" x14ac:dyDescent="0.2">
      <c r="A2380" s="39" t="s">
        <v>762</v>
      </c>
    </row>
    <row r="2381" spans="1:1" x14ac:dyDescent="0.2">
      <c r="A2381" s="39" t="s">
        <v>2005</v>
      </c>
    </row>
    <row r="2382" spans="1:1" x14ac:dyDescent="0.2">
      <c r="A2382" s="39" t="s">
        <v>2006</v>
      </c>
    </row>
    <row r="2383" spans="1:1" x14ac:dyDescent="0.2">
      <c r="A2383" s="39" t="s">
        <v>765</v>
      </c>
    </row>
    <row r="2384" spans="1:1" x14ac:dyDescent="0.2">
      <c r="A2384" s="39" t="s">
        <v>766</v>
      </c>
    </row>
    <row r="2385" spans="1:1" x14ac:dyDescent="0.2">
      <c r="A2385" s="39" t="s">
        <v>1425</v>
      </c>
    </row>
    <row r="2386" spans="1:1" x14ac:dyDescent="0.2">
      <c r="A2386" s="39" t="s">
        <v>1426</v>
      </c>
    </row>
    <row r="2387" spans="1:1" x14ac:dyDescent="0.2">
      <c r="A2387" s="39" t="s">
        <v>811</v>
      </c>
    </row>
    <row r="2388" spans="1:1" x14ac:dyDescent="0.2">
      <c r="A2388" s="39" t="s">
        <v>612</v>
      </c>
    </row>
    <row r="2389" spans="1:1" x14ac:dyDescent="0.2">
      <c r="A2389" s="39" t="s">
        <v>767</v>
      </c>
    </row>
    <row r="2390" spans="1:1" x14ac:dyDescent="0.2">
      <c r="A2390" s="39" t="s">
        <v>768</v>
      </c>
    </row>
    <row r="2391" spans="1:1" x14ac:dyDescent="0.2">
      <c r="A2391" s="39" t="s">
        <v>260</v>
      </c>
    </row>
    <row r="2392" spans="1:1" x14ac:dyDescent="0.2">
      <c r="A2392" s="39" t="s">
        <v>905</v>
      </c>
    </row>
    <row r="2393" spans="1:1" x14ac:dyDescent="0.2">
      <c r="A2393" s="39" t="s">
        <v>906</v>
      </c>
    </row>
    <row r="2394" spans="1:1" x14ac:dyDescent="0.2">
      <c r="A2394" s="39" t="s">
        <v>907</v>
      </c>
    </row>
    <row r="2395" spans="1:1" x14ac:dyDescent="0.2">
      <c r="A2395" s="39" t="s">
        <v>908</v>
      </c>
    </row>
    <row r="2396" spans="1:1" x14ac:dyDescent="0.2">
      <c r="A2396" s="39" t="s">
        <v>909</v>
      </c>
    </row>
    <row r="2397" spans="1:1" x14ac:dyDescent="0.2">
      <c r="A2397" s="39" t="s">
        <v>910</v>
      </c>
    </row>
    <row r="2398" spans="1:1" x14ac:dyDescent="0.2">
      <c r="A2398" s="39" t="s">
        <v>267</v>
      </c>
    </row>
    <row r="2399" spans="1:1" x14ac:dyDescent="0.2">
      <c r="A2399" s="39" t="s">
        <v>911</v>
      </c>
    </row>
    <row r="2400" spans="1:1" x14ac:dyDescent="0.2">
      <c r="A2400" s="39" t="s">
        <v>912</v>
      </c>
    </row>
    <row r="2401" spans="1:1" x14ac:dyDescent="0.2">
      <c r="A2401" s="39" t="s">
        <v>270</v>
      </c>
    </row>
    <row r="2402" spans="1:1" x14ac:dyDescent="0.2">
      <c r="A2402" s="39" t="s">
        <v>271</v>
      </c>
    </row>
    <row r="2403" spans="1:1" x14ac:dyDescent="0.2">
      <c r="A2403" s="39" t="s">
        <v>816</v>
      </c>
    </row>
    <row r="2404" spans="1:1" x14ac:dyDescent="0.2">
      <c r="A2404" s="39" t="s">
        <v>913</v>
      </c>
    </row>
    <row r="2405" spans="1:1" x14ac:dyDescent="0.2">
      <c r="A2405" s="39" t="s">
        <v>914</v>
      </c>
    </row>
    <row r="2406" spans="1:1" x14ac:dyDescent="0.2">
      <c r="A2406" s="39" t="s">
        <v>915</v>
      </c>
    </row>
    <row r="2407" spans="1:1" x14ac:dyDescent="0.2">
      <c r="A2407" s="39" t="s">
        <v>916</v>
      </c>
    </row>
    <row r="2408" spans="1:1" x14ac:dyDescent="0.2">
      <c r="A2408" s="39" t="s">
        <v>917</v>
      </c>
    </row>
    <row r="2409" spans="1:1" x14ac:dyDescent="0.2">
      <c r="A2409" s="39" t="s">
        <v>278</v>
      </c>
    </row>
    <row r="2410" spans="1:1" x14ac:dyDescent="0.2">
      <c r="A2410" s="39" t="s">
        <v>918</v>
      </c>
    </row>
    <row r="2411" spans="1:1" x14ac:dyDescent="0.2">
      <c r="A2411" s="39" t="s">
        <v>919</v>
      </c>
    </row>
    <row r="2412" spans="1:1" x14ac:dyDescent="0.2">
      <c r="A2412" s="39" t="s">
        <v>281</v>
      </c>
    </row>
    <row r="2413" spans="1:1" x14ac:dyDescent="0.2">
      <c r="A2413" s="39" t="s">
        <v>282</v>
      </c>
    </row>
    <row r="2414" spans="1:1" x14ac:dyDescent="0.2">
      <c r="A2414" s="39" t="s">
        <v>793</v>
      </c>
    </row>
    <row r="2415" spans="1:1" x14ac:dyDescent="0.2">
      <c r="A2415" s="39" t="s">
        <v>920</v>
      </c>
    </row>
    <row r="2416" spans="1:1" x14ac:dyDescent="0.2">
      <c r="A2416" s="39" t="s">
        <v>921</v>
      </c>
    </row>
    <row r="2417" spans="1:1" x14ac:dyDescent="0.2">
      <c r="A2417" s="39" t="s">
        <v>922</v>
      </c>
    </row>
    <row r="2418" spans="1:1" x14ac:dyDescent="0.2">
      <c r="A2418" s="39" t="s">
        <v>923</v>
      </c>
    </row>
    <row r="2419" spans="1:1" x14ac:dyDescent="0.2">
      <c r="A2419" s="39" t="s">
        <v>924</v>
      </c>
    </row>
    <row r="2420" spans="1:1" x14ac:dyDescent="0.2">
      <c r="A2420" s="39" t="s">
        <v>289</v>
      </c>
    </row>
    <row r="2421" spans="1:1" x14ac:dyDescent="0.2">
      <c r="A2421" s="39" t="s">
        <v>925</v>
      </c>
    </row>
    <row r="2422" spans="1:1" x14ac:dyDescent="0.2">
      <c r="A2422" s="39" t="s">
        <v>926</v>
      </c>
    </row>
    <row r="2423" spans="1:1" x14ac:dyDescent="0.2">
      <c r="A2423" s="39" t="s">
        <v>292</v>
      </c>
    </row>
    <row r="2424" spans="1:1" x14ac:dyDescent="0.2">
      <c r="A2424" s="39" t="s">
        <v>293</v>
      </c>
    </row>
    <row r="2425" spans="1:1" x14ac:dyDescent="0.2">
      <c r="A2425" s="39" t="s">
        <v>825</v>
      </c>
    </row>
    <row r="2426" spans="1:1" x14ac:dyDescent="0.2">
      <c r="A2426" s="39" t="s">
        <v>927</v>
      </c>
    </row>
    <row r="2427" spans="1:1" x14ac:dyDescent="0.2">
      <c r="A2427" s="39" t="s">
        <v>928</v>
      </c>
    </row>
    <row r="2428" spans="1:1" x14ac:dyDescent="0.2">
      <c r="A2428" s="39" t="s">
        <v>929</v>
      </c>
    </row>
    <row r="2429" spans="1:1" x14ac:dyDescent="0.2">
      <c r="A2429" s="39" t="s">
        <v>930</v>
      </c>
    </row>
    <row r="2430" spans="1:1" x14ac:dyDescent="0.2">
      <c r="A2430" s="39" t="s">
        <v>931</v>
      </c>
    </row>
    <row r="2431" spans="1:1" x14ac:dyDescent="0.2">
      <c r="A2431" s="39" t="s">
        <v>300</v>
      </c>
    </row>
    <row r="2432" spans="1:1" x14ac:dyDescent="0.2">
      <c r="A2432" s="39" t="s">
        <v>932</v>
      </c>
    </row>
    <row r="2433" spans="1:1" x14ac:dyDescent="0.2">
      <c r="A2433" s="39" t="s">
        <v>933</v>
      </c>
    </row>
    <row r="2434" spans="1:1" x14ac:dyDescent="0.2">
      <c r="A2434" s="39" t="s">
        <v>303</v>
      </c>
    </row>
    <row r="2435" spans="1:1" x14ac:dyDescent="0.2">
      <c r="A2435" s="39" t="s">
        <v>304</v>
      </c>
    </row>
    <row r="2436" spans="1:1" x14ac:dyDescent="0.2">
      <c r="A2436" s="39" t="s">
        <v>829</v>
      </c>
    </row>
    <row r="2437" spans="1:1" x14ac:dyDescent="0.2">
      <c r="A2437" s="39" t="s">
        <v>934</v>
      </c>
    </row>
    <row r="2438" spans="1:1" x14ac:dyDescent="0.2">
      <c r="A2438" s="39" t="s">
        <v>935</v>
      </c>
    </row>
    <row r="2439" spans="1:1" x14ac:dyDescent="0.2">
      <c r="A2439" s="39" t="s">
        <v>936</v>
      </c>
    </row>
    <row r="2440" spans="1:1" x14ac:dyDescent="0.2">
      <c r="A2440" s="39" t="s">
        <v>937</v>
      </c>
    </row>
    <row r="2441" spans="1:1" x14ac:dyDescent="0.2">
      <c r="A2441" s="39" t="s">
        <v>938</v>
      </c>
    </row>
    <row r="2442" spans="1:1" x14ac:dyDescent="0.2">
      <c r="A2442" s="39" t="s">
        <v>939</v>
      </c>
    </row>
    <row r="2443" spans="1:1" x14ac:dyDescent="0.2">
      <c r="A2443" s="39" t="s">
        <v>940</v>
      </c>
    </row>
    <row r="2444" spans="1:1" x14ac:dyDescent="0.2">
      <c r="A2444" s="39" t="s">
        <v>313</v>
      </c>
    </row>
    <row r="2445" spans="1:1" x14ac:dyDescent="0.2">
      <c r="A2445" s="39" t="s">
        <v>314</v>
      </c>
    </row>
    <row r="2446" spans="1:1" x14ac:dyDescent="0.2">
      <c r="A2446" s="39" t="s">
        <v>315</v>
      </c>
    </row>
    <row r="2447" spans="1:1" x14ac:dyDescent="0.2">
      <c r="A2447" s="39" t="s">
        <v>316</v>
      </c>
    </row>
    <row r="2448" spans="1:1" x14ac:dyDescent="0.2">
      <c r="A2448" s="39" t="s">
        <v>941</v>
      </c>
    </row>
    <row r="2449" spans="1:1" x14ac:dyDescent="0.2">
      <c r="A2449" s="39" t="s">
        <v>318</v>
      </c>
    </row>
    <row r="2450" spans="1:1" x14ac:dyDescent="0.2">
      <c r="A2450" s="39" t="s">
        <v>319</v>
      </c>
    </row>
    <row r="2451" spans="1:1" x14ac:dyDescent="0.2">
      <c r="A2451" s="39" t="s">
        <v>942</v>
      </c>
    </row>
    <row r="2452" spans="1:1" x14ac:dyDescent="0.2">
      <c r="A2452" s="39" t="s">
        <v>943</v>
      </c>
    </row>
    <row r="2453" spans="1:1" x14ac:dyDescent="0.2">
      <c r="A2453" s="39" t="s">
        <v>944</v>
      </c>
    </row>
    <row r="2454" spans="1:1" x14ac:dyDescent="0.2">
      <c r="A2454" s="39" t="s">
        <v>945</v>
      </c>
    </row>
    <row r="2455" spans="1:1" x14ac:dyDescent="0.2">
      <c r="A2455" s="39" t="s">
        <v>946</v>
      </c>
    </row>
    <row r="2456" spans="1:1" x14ac:dyDescent="0.2">
      <c r="A2456" s="39" t="s">
        <v>947</v>
      </c>
    </row>
    <row r="2457" spans="1:1" x14ac:dyDescent="0.2">
      <c r="A2457" s="39" t="s">
        <v>948</v>
      </c>
    </row>
    <row r="2458" spans="1:1" x14ac:dyDescent="0.2">
      <c r="A2458" s="39" t="s">
        <v>949</v>
      </c>
    </row>
    <row r="2459" spans="1:1" x14ac:dyDescent="0.2">
      <c r="A2459" s="39" t="s">
        <v>950</v>
      </c>
    </row>
    <row r="2460" spans="1:1" x14ac:dyDescent="0.2">
      <c r="A2460" s="39" t="s">
        <v>951</v>
      </c>
    </row>
    <row r="2461" spans="1:1" x14ac:dyDescent="0.2">
      <c r="A2461" s="39" t="s">
        <v>952</v>
      </c>
    </row>
    <row r="2462" spans="1:1" x14ac:dyDescent="0.2">
      <c r="A2462" s="39" t="s">
        <v>953</v>
      </c>
    </row>
    <row r="2463" spans="1:1" x14ac:dyDescent="0.2">
      <c r="A2463" s="39" t="s">
        <v>954</v>
      </c>
    </row>
    <row r="2464" spans="1:1" x14ac:dyDescent="0.2">
      <c r="A2464" s="39" t="s">
        <v>955</v>
      </c>
    </row>
    <row r="2465" spans="1:1" x14ac:dyDescent="0.2">
      <c r="A2465" s="39" t="s">
        <v>956</v>
      </c>
    </row>
    <row r="2466" spans="1:1" x14ac:dyDescent="0.2">
      <c r="A2466" s="39" t="s">
        <v>335</v>
      </c>
    </row>
    <row r="2467" spans="1:1" x14ac:dyDescent="0.2">
      <c r="A2467" s="39" t="s">
        <v>957</v>
      </c>
    </row>
    <row r="2468" spans="1:1" x14ac:dyDescent="0.2">
      <c r="A2468" s="39" t="s">
        <v>958</v>
      </c>
    </row>
    <row r="2469" spans="1:1" x14ac:dyDescent="0.2">
      <c r="A2469" s="39" t="s">
        <v>959</v>
      </c>
    </row>
    <row r="2470" spans="1:1" x14ac:dyDescent="0.2">
      <c r="A2470" s="39" t="s">
        <v>960</v>
      </c>
    </row>
    <row r="2471" spans="1:1" x14ac:dyDescent="0.2">
      <c r="A2471" s="39" t="s">
        <v>961</v>
      </c>
    </row>
    <row r="2472" spans="1:1" x14ac:dyDescent="0.2">
      <c r="A2472" s="39" t="s">
        <v>962</v>
      </c>
    </row>
    <row r="2473" spans="1:1" x14ac:dyDescent="0.2">
      <c r="A2473" s="39" t="s">
        <v>963</v>
      </c>
    </row>
    <row r="2474" spans="1:1" x14ac:dyDescent="0.2">
      <c r="A2474" s="39" t="s">
        <v>964</v>
      </c>
    </row>
    <row r="2475" spans="1:1" x14ac:dyDescent="0.2">
      <c r="A2475" s="39" t="s">
        <v>965</v>
      </c>
    </row>
    <row r="2476" spans="1:1" x14ac:dyDescent="0.2">
      <c r="A2476" s="39" t="s">
        <v>966</v>
      </c>
    </row>
    <row r="2477" spans="1:1" x14ac:dyDescent="0.2">
      <c r="A2477" s="39" t="s">
        <v>346</v>
      </c>
    </row>
    <row r="2478" spans="1:1" x14ac:dyDescent="0.2">
      <c r="A2478" s="39" t="s">
        <v>967</v>
      </c>
    </row>
    <row r="2479" spans="1:1" x14ac:dyDescent="0.2">
      <c r="A2479" s="39" t="s">
        <v>968</v>
      </c>
    </row>
    <row r="2480" spans="1:1" x14ac:dyDescent="0.2">
      <c r="A2480" s="39" t="s">
        <v>969</v>
      </c>
    </row>
    <row r="2481" spans="1:1" x14ac:dyDescent="0.2">
      <c r="A2481" s="39" t="s">
        <v>970</v>
      </c>
    </row>
    <row r="2482" spans="1:1" x14ac:dyDescent="0.2">
      <c r="A2482" s="39" t="s">
        <v>971</v>
      </c>
    </row>
    <row r="2483" spans="1:1" x14ac:dyDescent="0.2">
      <c r="A2483" s="39" t="s">
        <v>972</v>
      </c>
    </row>
    <row r="2484" spans="1:1" x14ac:dyDescent="0.2">
      <c r="A2484" s="39" t="s">
        <v>973</v>
      </c>
    </row>
    <row r="2485" spans="1:1" x14ac:dyDescent="0.2">
      <c r="A2485" s="39" t="s">
        <v>974</v>
      </c>
    </row>
    <row r="2486" spans="1:1" x14ac:dyDescent="0.2">
      <c r="A2486" s="39" t="s">
        <v>975</v>
      </c>
    </row>
    <row r="2487" spans="1:1" x14ac:dyDescent="0.2">
      <c r="A2487" s="39" t="s">
        <v>976</v>
      </c>
    </row>
    <row r="2488" spans="1:1" x14ac:dyDescent="0.2">
      <c r="A2488" s="39" t="s">
        <v>357</v>
      </c>
    </row>
    <row r="2489" spans="1:1" x14ac:dyDescent="0.2">
      <c r="A2489" s="39" t="s">
        <v>977</v>
      </c>
    </row>
    <row r="2490" spans="1:1" x14ac:dyDescent="0.2">
      <c r="A2490" s="39" t="s">
        <v>978</v>
      </c>
    </row>
    <row r="2491" spans="1:1" x14ac:dyDescent="0.2">
      <c r="A2491" s="39" t="s">
        <v>979</v>
      </c>
    </row>
    <row r="2492" spans="1:1" x14ac:dyDescent="0.2">
      <c r="A2492" s="39" t="s">
        <v>837</v>
      </c>
    </row>
    <row r="2493" spans="1:1" x14ac:dyDescent="0.2">
      <c r="A2493" s="39" t="s">
        <v>980</v>
      </c>
    </row>
    <row r="2494" spans="1:1" x14ac:dyDescent="0.2">
      <c r="A2494" s="39" t="s">
        <v>981</v>
      </c>
    </row>
    <row r="2495" spans="1:1" x14ac:dyDescent="0.2">
      <c r="A2495" s="39" t="s">
        <v>982</v>
      </c>
    </row>
    <row r="2496" spans="1:1" x14ac:dyDescent="0.2">
      <c r="A2496" s="39" t="s">
        <v>983</v>
      </c>
    </row>
    <row r="2497" spans="1:27" x14ac:dyDescent="0.2">
      <c r="A2497" s="39" t="s">
        <v>984</v>
      </c>
    </row>
    <row r="2498" spans="1:27" x14ac:dyDescent="0.2">
      <c r="A2498" s="39" t="s">
        <v>985</v>
      </c>
    </row>
    <row r="2499" spans="1:27" x14ac:dyDescent="0.2">
      <c r="A2499" s="39" t="s">
        <v>368</v>
      </c>
    </row>
    <row r="2500" spans="1:27" ht="60" customHeight="1" x14ac:dyDescent="0.45">
      <c r="A2500" s="39" t="s">
        <v>986</v>
      </c>
      <c r="AA2500" s="129"/>
    </row>
    <row r="2501" spans="1:27" ht="60" customHeight="1" x14ac:dyDescent="0.45">
      <c r="A2501" s="39" t="s">
        <v>987</v>
      </c>
      <c r="AA2501" s="130"/>
    </row>
    <row r="2502" spans="1:27" ht="60" customHeight="1" x14ac:dyDescent="0.45">
      <c r="A2502" s="39" t="s">
        <v>988</v>
      </c>
      <c r="AA2502" s="128"/>
    </row>
    <row r="2503" spans="1:27" x14ac:dyDescent="0.2">
      <c r="A2503" s="39" t="s">
        <v>989</v>
      </c>
    </row>
    <row r="2504" spans="1:27" x14ac:dyDescent="0.2">
      <c r="A2504" s="39" t="s">
        <v>990</v>
      </c>
    </row>
    <row r="2505" spans="1:27" x14ac:dyDescent="0.2">
      <c r="A2505" s="39" t="s">
        <v>991</v>
      </c>
    </row>
    <row r="2506" spans="1:27" x14ac:dyDescent="0.2">
      <c r="A2506" s="39" t="s">
        <v>992</v>
      </c>
    </row>
    <row r="2507" spans="1:27" x14ac:dyDescent="0.2">
      <c r="A2507" s="39" t="s">
        <v>795</v>
      </c>
    </row>
    <row r="2508" spans="1:27" x14ac:dyDescent="0.2">
      <c r="A2508" s="39" t="s">
        <v>377</v>
      </c>
    </row>
    <row r="2509" spans="1:27" x14ac:dyDescent="0.2">
      <c r="A2509" s="39" t="s">
        <v>993</v>
      </c>
    </row>
    <row r="2510" spans="1:27" x14ac:dyDescent="0.2">
      <c r="A2510" s="39" t="s">
        <v>994</v>
      </c>
    </row>
    <row r="2511" spans="1:27" x14ac:dyDescent="0.2">
      <c r="A2511" s="39" t="s">
        <v>995</v>
      </c>
    </row>
    <row r="2512" spans="1:27" x14ac:dyDescent="0.2">
      <c r="A2512" s="39" t="s">
        <v>996</v>
      </c>
    </row>
    <row r="2513" spans="1:1" x14ac:dyDescent="0.2">
      <c r="A2513" s="39" t="s">
        <v>997</v>
      </c>
    </row>
    <row r="2514" spans="1:1" x14ac:dyDescent="0.2">
      <c r="A2514" s="39" t="s">
        <v>998</v>
      </c>
    </row>
    <row r="2515" spans="1:1" x14ac:dyDescent="0.2">
      <c r="A2515" s="39" t="s">
        <v>999</v>
      </c>
    </row>
    <row r="2516" spans="1:1" x14ac:dyDescent="0.2">
      <c r="A2516" s="39" t="s">
        <v>1000</v>
      </c>
    </row>
    <row r="2517" spans="1:1" x14ac:dyDescent="0.2">
      <c r="A2517" s="39" t="s">
        <v>1001</v>
      </c>
    </row>
    <row r="2518" spans="1:1" x14ac:dyDescent="0.2">
      <c r="A2518" s="39" t="s">
        <v>1002</v>
      </c>
    </row>
    <row r="2519" spans="1:1" x14ac:dyDescent="0.2">
      <c r="A2519" s="39" t="s">
        <v>1003</v>
      </c>
    </row>
    <row r="2520" spans="1:1" x14ac:dyDescent="0.2">
      <c r="A2520" s="39" t="s">
        <v>1004</v>
      </c>
    </row>
    <row r="2521" spans="1:1" x14ac:dyDescent="0.2">
      <c r="A2521" s="39" t="s">
        <v>1005</v>
      </c>
    </row>
    <row r="2522" spans="1:1" x14ac:dyDescent="0.2">
      <c r="A2522" s="39" t="s">
        <v>1006</v>
      </c>
    </row>
    <row r="2523" spans="1:1" x14ac:dyDescent="0.2">
      <c r="A2523" s="39" t="s">
        <v>392</v>
      </c>
    </row>
    <row r="2524" spans="1:1" x14ac:dyDescent="0.2">
      <c r="A2524" s="39" t="s">
        <v>1007</v>
      </c>
    </row>
    <row r="2525" spans="1:1" x14ac:dyDescent="0.2">
      <c r="A2525" s="39" t="s">
        <v>1008</v>
      </c>
    </row>
    <row r="2526" spans="1:1" x14ac:dyDescent="0.2">
      <c r="A2526" s="39" t="s">
        <v>1009</v>
      </c>
    </row>
    <row r="2527" spans="1:1" x14ac:dyDescent="0.2">
      <c r="A2527" s="39" t="s">
        <v>1010</v>
      </c>
    </row>
    <row r="2528" spans="1:1" x14ac:dyDescent="0.2">
      <c r="A2528" s="39" t="s">
        <v>1011</v>
      </c>
    </row>
    <row r="2529" spans="1:1" x14ac:dyDescent="0.2">
      <c r="A2529" s="39" t="s">
        <v>1012</v>
      </c>
    </row>
    <row r="2530" spans="1:1" x14ac:dyDescent="0.2">
      <c r="A2530" s="39" t="s">
        <v>1013</v>
      </c>
    </row>
    <row r="2531" spans="1:1" x14ac:dyDescent="0.2">
      <c r="A2531" s="39" t="s">
        <v>1014</v>
      </c>
    </row>
    <row r="2532" spans="1:1" x14ac:dyDescent="0.2">
      <c r="A2532" s="39" t="s">
        <v>1015</v>
      </c>
    </row>
    <row r="2533" spans="1:1" x14ac:dyDescent="0.2">
      <c r="A2533" s="39" t="s">
        <v>1016</v>
      </c>
    </row>
    <row r="2534" spans="1:1" x14ac:dyDescent="0.2">
      <c r="A2534" s="39" t="s">
        <v>1017</v>
      </c>
    </row>
    <row r="2535" spans="1:1" x14ac:dyDescent="0.2">
      <c r="A2535" s="39" t="s">
        <v>1018</v>
      </c>
    </row>
    <row r="2536" spans="1:1" x14ac:dyDescent="0.2">
      <c r="A2536" s="39" t="s">
        <v>1019</v>
      </c>
    </row>
    <row r="2537" spans="1:1" x14ac:dyDescent="0.2">
      <c r="A2537" s="39" t="s">
        <v>1020</v>
      </c>
    </row>
    <row r="2538" spans="1:1" x14ac:dyDescent="0.2">
      <c r="A2538" s="39" t="s">
        <v>1021</v>
      </c>
    </row>
    <row r="2539" spans="1:1" x14ac:dyDescent="0.2">
      <c r="A2539" s="39" t="s">
        <v>1022</v>
      </c>
    </row>
    <row r="2540" spans="1:1" x14ac:dyDescent="0.2">
      <c r="A2540" s="39" t="s">
        <v>1023</v>
      </c>
    </row>
    <row r="2541" spans="1:1" x14ac:dyDescent="0.2">
      <c r="A2541" s="39" t="s">
        <v>1024</v>
      </c>
    </row>
    <row r="2542" spans="1:1" x14ac:dyDescent="0.2">
      <c r="A2542" s="39" t="s">
        <v>1025</v>
      </c>
    </row>
    <row r="2543" spans="1:1" x14ac:dyDescent="0.2">
      <c r="A2543" s="39" t="s">
        <v>1026</v>
      </c>
    </row>
    <row r="2544" spans="1:1" x14ac:dyDescent="0.2">
      <c r="A2544" s="39" t="s">
        <v>1027</v>
      </c>
    </row>
    <row r="2545" spans="1:1" x14ac:dyDescent="0.2">
      <c r="A2545" s="39" t="s">
        <v>1028</v>
      </c>
    </row>
    <row r="2546" spans="1:1" x14ac:dyDescent="0.2">
      <c r="A2546" s="39" t="s">
        <v>1029</v>
      </c>
    </row>
    <row r="2547" spans="1:1" x14ac:dyDescent="0.2">
      <c r="A2547" s="39" t="s">
        <v>1030</v>
      </c>
    </row>
    <row r="2548" spans="1:1" x14ac:dyDescent="0.2">
      <c r="A2548" s="39" t="s">
        <v>1031</v>
      </c>
    </row>
    <row r="2549" spans="1:1" x14ac:dyDescent="0.2">
      <c r="A2549" s="39" t="s">
        <v>1032</v>
      </c>
    </row>
    <row r="2550" spans="1:1" x14ac:dyDescent="0.2">
      <c r="A2550" s="39" t="s">
        <v>684</v>
      </c>
    </row>
    <row r="2551" spans="1:1" x14ac:dyDescent="0.2">
      <c r="A2551" s="39" t="s">
        <v>685</v>
      </c>
    </row>
    <row r="2552" spans="1:1" x14ac:dyDescent="0.2">
      <c r="A2552" s="39" t="s">
        <v>686</v>
      </c>
    </row>
    <row r="2553" spans="1:1" x14ac:dyDescent="0.2">
      <c r="A2553" s="39" t="s">
        <v>687</v>
      </c>
    </row>
    <row r="2554" spans="1:1" x14ac:dyDescent="0.2">
      <c r="A2554" s="39" t="s">
        <v>1033</v>
      </c>
    </row>
    <row r="2555" spans="1:1" x14ac:dyDescent="0.2">
      <c r="A2555" s="39" t="s">
        <v>1034</v>
      </c>
    </row>
    <row r="2556" spans="1:1" x14ac:dyDescent="0.2">
      <c r="A2556" s="39" t="s">
        <v>1035</v>
      </c>
    </row>
    <row r="2557" spans="1:1" x14ac:dyDescent="0.2">
      <c r="A2557" s="39" t="s">
        <v>1036</v>
      </c>
    </row>
    <row r="2558" spans="1:1" x14ac:dyDescent="0.2">
      <c r="A2558" s="39" t="s">
        <v>1037</v>
      </c>
    </row>
    <row r="2559" spans="1:1" x14ac:dyDescent="0.2">
      <c r="A2559" s="39" t="s">
        <v>223</v>
      </c>
    </row>
    <row r="2560" spans="1:1" x14ac:dyDescent="0.2">
      <c r="A2560" s="39" t="s">
        <v>1038</v>
      </c>
    </row>
    <row r="2561" spans="1:1" x14ac:dyDescent="0.2">
      <c r="A2561" s="39" t="s">
        <v>430</v>
      </c>
    </row>
    <row r="2562" spans="1:1" x14ac:dyDescent="0.2">
      <c r="A2562" s="39" t="s">
        <v>431</v>
      </c>
    </row>
    <row r="2563" spans="1:1" x14ac:dyDescent="0.2">
      <c r="A2563" s="39" t="s">
        <v>432</v>
      </c>
    </row>
    <row r="2564" spans="1:1" x14ac:dyDescent="0.2">
      <c r="A2564" s="39" t="s">
        <v>433</v>
      </c>
    </row>
    <row r="2565" spans="1:1" x14ac:dyDescent="0.2">
      <c r="A2565" s="39" t="s">
        <v>434</v>
      </c>
    </row>
    <row r="2566" spans="1:1" x14ac:dyDescent="0.2">
      <c r="A2566" s="39" t="s">
        <v>435</v>
      </c>
    </row>
    <row r="2567" spans="1:1" x14ac:dyDescent="0.2">
      <c r="A2567" s="39" t="s">
        <v>1039</v>
      </c>
    </row>
    <row r="2568" spans="1:1" x14ac:dyDescent="0.2">
      <c r="A2568" s="39" t="s">
        <v>1040</v>
      </c>
    </row>
    <row r="2569" spans="1:1" x14ac:dyDescent="0.2">
      <c r="A2569" s="39" t="s">
        <v>1041</v>
      </c>
    </row>
    <row r="2570" spans="1:1" x14ac:dyDescent="0.2">
      <c r="A2570" s="39" t="s">
        <v>1042</v>
      </c>
    </row>
    <row r="2571" spans="1:1" x14ac:dyDescent="0.2">
      <c r="A2571" s="39" t="s">
        <v>1043</v>
      </c>
    </row>
    <row r="2572" spans="1:1" x14ac:dyDescent="0.2">
      <c r="A2572" s="39" t="s">
        <v>1044</v>
      </c>
    </row>
    <row r="2573" spans="1:1" x14ac:dyDescent="0.2">
      <c r="A2573" s="39" t="s">
        <v>1045</v>
      </c>
    </row>
    <row r="2574" spans="1:1" x14ac:dyDescent="0.2">
      <c r="A2574" s="39" t="s">
        <v>1046</v>
      </c>
    </row>
    <row r="2575" spans="1:1" x14ac:dyDescent="0.2">
      <c r="A2575" s="39" t="s">
        <v>1047</v>
      </c>
    </row>
    <row r="2576" spans="1:1" x14ac:dyDescent="0.2">
      <c r="A2576" s="39" t="s">
        <v>1048</v>
      </c>
    </row>
    <row r="2577" spans="1:1" x14ac:dyDescent="0.2">
      <c r="A2577" s="39" t="s">
        <v>1049</v>
      </c>
    </row>
    <row r="2578" spans="1:1" x14ac:dyDescent="0.2">
      <c r="A2578" s="39" t="s">
        <v>1050</v>
      </c>
    </row>
    <row r="2579" spans="1:1" x14ac:dyDescent="0.2">
      <c r="A2579" s="39" t="s">
        <v>1051</v>
      </c>
    </row>
    <row r="2580" spans="1:1" x14ac:dyDescent="0.2">
      <c r="A2580" s="39" t="s">
        <v>225</v>
      </c>
    </row>
    <row r="2581" spans="1:1" x14ac:dyDescent="0.2">
      <c r="A2581" s="39" t="s">
        <v>1052</v>
      </c>
    </row>
    <row r="2582" spans="1:1" x14ac:dyDescent="0.2">
      <c r="A2582" s="39" t="s">
        <v>451</v>
      </c>
    </row>
    <row r="2583" spans="1:1" x14ac:dyDescent="0.2">
      <c r="A2583" s="39" t="s">
        <v>452</v>
      </c>
    </row>
    <row r="2584" spans="1:1" x14ac:dyDescent="0.2">
      <c r="A2584" s="39" t="s">
        <v>453</v>
      </c>
    </row>
    <row r="2585" spans="1:1" x14ac:dyDescent="0.2">
      <c r="A2585" s="39" t="s">
        <v>454</v>
      </c>
    </row>
    <row r="2586" spans="1:1" x14ac:dyDescent="0.2">
      <c r="A2586" s="39" t="s">
        <v>455</v>
      </c>
    </row>
    <row r="2587" spans="1:1" x14ac:dyDescent="0.2">
      <c r="A2587" s="39" t="s">
        <v>456</v>
      </c>
    </row>
    <row r="2588" spans="1:1" x14ac:dyDescent="0.2">
      <c r="A2588" s="39" t="s">
        <v>1053</v>
      </c>
    </row>
    <row r="2589" spans="1:1" x14ac:dyDescent="0.2">
      <c r="A2589" s="39" t="s">
        <v>1054</v>
      </c>
    </row>
    <row r="2590" spans="1:1" x14ac:dyDescent="0.2">
      <c r="A2590" s="39" t="s">
        <v>1055</v>
      </c>
    </row>
    <row r="2591" spans="1:1" x14ac:dyDescent="0.2">
      <c r="A2591" s="39" t="s">
        <v>1056</v>
      </c>
    </row>
    <row r="2592" spans="1:1" x14ac:dyDescent="0.2">
      <c r="A2592" s="39" t="s">
        <v>1057</v>
      </c>
    </row>
    <row r="2593" spans="1:1" x14ac:dyDescent="0.2">
      <c r="A2593" s="39" t="s">
        <v>1058</v>
      </c>
    </row>
    <row r="2594" spans="1:1" x14ac:dyDescent="0.2">
      <c r="A2594" s="39" t="s">
        <v>1059</v>
      </c>
    </row>
    <row r="2595" spans="1:1" x14ac:dyDescent="0.2">
      <c r="A2595" s="39" t="s">
        <v>1060</v>
      </c>
    </row>
    <row r="2596" spans="1:1" x14ac:dyDescent="0.2">
      <c r="A2596" s="39" t="s">
        <v>1061</v>
      </c>
    </row>
    <row r="2597" spans="1:1" x14ac:dyDescent="0.2">
      <c r="A2597" s="39" t="s">
        <v>1062</v>
      </c>
    </row>
    <row r="2598" spans="1:1" x14ac:dyDescent="0.2">
      <c r="A2598" s="39" t="s">
        <v>467</v>
      </c>
    </row>
    <row r="2599" spans="1:1" x14ac:dyDescent="0.2">
      <c r="A2599" s="39" t="s">
        <v>1063</v>
      </c>
    </row>
    <row r="2600" spans="1:1" x14ac:dyDescent="0.2">
      <c r="A2600" s="39" t="s">
        <v>469</v>
      </c>
    </row>
    <row r="2601" spans="1:1" x14ac:dyDescent="0.2">
      <c r="A2601" s="39" t="s">
        <v>1064</v>
      </c>
    </row>
    <row r="2602" spans="1:1" x14ac:dyDescent="0.2">
      <c r="A2602" s="39" t="s">
        <v>1065</v>
      </c>
    </row>
    <row r="2603" spans="1:1" x14ac:dyDescent="0.2">
      <c r="A2603" s="39" t="s">
        <v>1066</v>
      </c>
    </row>
    <row r="2604" spans="1:1" x14ac:dyDescent="0.2">
      <c r="A2604" s="39" t="s">
        <v>473</v>
      </c>
    </row>
    <row r="2605" spans="1:1" x14ac:dyDescent="0.2">
      <c r="A2605" s="39" t="s">
        <v>1067</v>
      </c>
    </row>
    <row r="2606" spans="1:1" x14ac:dyDescent="0.2">
      <c r="A2606" s="39" t="s">
        <v>1068</v>
      </c>
    </row>
    <row r="2607" spans="1:1" x14ac:dyDescent="0.2">
      <c r="A2607" s="39" t="s">
        <v>476</v>
      </c>
    </row>
    <row r="2608" spans="1:1" x14ac:dyDescent="0.2">
      <c r="A2608" s="39" t="s">
        <v>477</v>
      </c>
    </row>
    <row r="2609" spans="1:1" x14ac:dyDescent="0.2">
      <c r="A2609" s="39" t="s">
        <v>478</v>
      </c>
    </row>
    <row r="2610" spans="1:1" x14ac:dyDescent="0.2">
      <c r="A2610" s="39" t="s">
        <v>711</v>
      </c>
    </row>
    <row r="2611" spans="1:1" x14ac:dyDescent="0.2">
      <c r="A2611" s="39" t="s">
        <v>480</v>
      </c>
    </row>
    <row r="2612" spans="1:1" x14ac:dyDescent="0.2">
      <c r="A2612" s="39" t="s">
        <v>481</v>
      </c>
    </row>
    <row r="2613" spans="1:1" x14ac:dyDescent="0.2">
      <c r="A2613" s="39" t="s">
        <v>713</v>
      </c>
    </row>
    <row r="2614" spans="1:1" x14ac:dyDescent="0.2">
      <c r="A2614" s="39" t="s">
        <v>1069</v>
      </c>
    </row>
    <row r="2615" spans="1:1" x14ac:dyDescent="0.2">
      <c r="A2615" s="39" t="s">
        <v>484</v>
      </c>
    </row>
    <row r="2616" spans="1:1" x14ac:dyDescent="0.2">
      <c r="A2616" s="39" t="s">
        <v>1070</v>
      </c>
    </row>
    <row r="2617" spans="1:1" x14ac:dyDescent="0.2">
      <c r="A2617" s="39" t="s">
        <v>1071</v>
      </c>
    </row>
    <row r="2618" spans="1:1" x14ac:dyDescent="0.2">
      <c r="A2618" s="39" t="s">
        <v>1072</v>
      </c>
    </row>
    <row r="2619" spans="1:1" x14ac:dyDescent="0.2">
      <c r="A2619" s="39" t="s">
        <v>1073</v>
      </c>
    </row>
    <row r="2620" spans="1:1" x14ac:dyDescent="0.2">
      <c r="A2620" s="39" t="s">
        <v>1074</v>
      </c>
    </row>
    <row r="2621" spans="1:1" x14ac:dyDescent="0.2">
      <c r="A2621" s="39" t="s">
        <v>716</v>
      </c>
    </row>
    <row r="2622" spans="1:1" x14ac:dyDescent="0.2">
      <c r="A2622" s="39" t="s">
        <v>1075</v>
      </c>
    </row>
    <row r="2623" spans="1:1" x14ac:dyDescent="0.2">
      <c r="A2623" s="39" t="s">
        <v>1076</v>
      </c>
    </row>
    <row r="2624" spans="1:1" x14ac:dyDescent="0.2">
      <c r="A2624" s="39" t="s">
        <v>1077</v>
      </c>
    </row>
    <row r="2625" spans="1:1" x14ac:dyDescent="0.2">
      <c r="A2625" s="39" t="s">
        <v>1078</v>
      </c>
    </row>
    <row r="2626" spans="1:1" x14ac:dyDescent="0.2">
      <c r="A2626" s="39" t="s">
        <v>1079</v>
      </c>
    </row>
    <row r="2627" spans="1:1" x14ac:dyDescent="0.2">
      <c r="A2627" s="39" t="s">
        <v>1080</v>
      </c>
    </row>
    <row r="2628" spans="1:1" x14ac:dyDescent="0.2">
      <c r="A2628" s="39" t="s">
        <v>1081</v>
      </c>
    </row>
    <row r="2629" spans="1:1" x14ac:dyDescent="0.2">
      <c r="A2629" s="39" t="s">
        <v>1082</v>
      </c>
    </row>
    <row r="2630" spans="1:1" x14ac:dyDescent="0.2">
      <c r="A2630" s="39" t="s">
        <v>1083</v>
      </c>
    </row>
    <row r="2631" spans="1:1" x14ac:dyDescent="0.2">
      <c r="A2631" s="39" t="s">
        <v>1084</v>
      </c>
    </row>
    <row r="2632" spans="1:1" x14ac:dyDescent="0.2">
      <c r="A2632" s="39" t="s">
        <v>1085</v>
      </c>
    </row>
    <row r="2633" spans="1:1" x14ac:dyDescent="0.2">
      <c r="A2633" s="39" t="s">
        <v>1086</v>
      </c>
    </row>
    <row r="2634" spans="1:1" x14ac:dyDescent="0.2">
      <c r="A2634" s="39" t="s">
        <v>720</v>
      </c>
    </row>
    <row r="2635" spans="1:1" x14ac:dyDescent="0.2">
      <c r="A2635" s="39" t="s">
        <v>721</v>
      </c>
    </row>
    <row r="2636" spans="1:1" x14ac:dyDescent="0.2">
      <c r="A2636" s="39" t="s">
        <v>1087</v>
      </c>
    </row>
    <row r="2637" spans="1:1" x14ac:dyDescent="0.2">
      <c r="A2637" s="39" t="s">
        <v>506</v>
      </c>
    </row>
    <row r="2638" spans="1:1" x14ac:dyDescent="0.2">
      <c r="A2638" s="39" t="s">
        <v>1088</v>
      </c>
    </row>
    <row r="2639" spans="1:1" x14ac:dyDescent="0.2">
      <c r="A2639" s="39" t="s">
        <v>1089</v>
      </c>
    </row>
    <row r="2640" spans="1:1" x14ac:dyDescent="0.2">
      <c r="A2640" s="39" t="s">
        <v>1090</v>
      </c>
    </row>
    <row r="2641" spans="1:1" x14ac:dyDescent="0.2">
      <c r="A2641" s="39" t="s">
        <v>1091</v>
      </c>
    </row>
    <row r="2642" spans="1:1" x14ac:dyDescent="0.2">
      <c r="A2642" s="39" t="s">
        <v>511</v>
      </c>
    </row>
    <row r="2643" spans="1:1" x14ac:dyDescent="0.2">
      <c r="A2643" s="39" t="s">
        <v>251</v>
      </c>
    </row>
    <row r="2644" spans="1:1" x14ac:dyDescent="0.2">
      <c r="A2644" s="39" t="s">
        <v>722</v>
      </c>
    </row>
    <row r="2645" spans="1:1" x14ac:dyDescent="0.2">
      <c r="A2645" s="39" t="s">
        <v>723</v>
      </c>
    </row>
    <row r="2646" spans="1:1" x14ac:dyDescent="0.2">
      <c r="A2646" s="39" t="s">
        <v>724</v>
      </c>
    </row>
    <row r="2647" spans="1:1" x14ac:dyDescent="0.2">
      <c r="A2647" s="39" t="s">
        <v>515</v>
      </c>
    </row>
    <row r="2648" spans="1:1" x14ac:dyDescent="0.2">
      <c r="A2648" s="39" t="s">
        <v>516</v>
      </c>
    </row>
    <row r="2649" spans="1:1" x14ac:dyDescent="0.2">
      <c r="A2649" s="39" t="s">
        <v>517</v>
      </c>
    </row>
    <row r="2650" spans="1:1" x14ac:dyDescent="0.2">
      <c r="A2650" s="39" t="s">
        <v>1092</v>
      </c>
    </row>
    <row r="2651" spans="1:1" x14ac:dyDescent="0.2">
      <c r="A2651" s="39" t="s">
        <v>726</v>
      </c>
    </row>
    <row r="2652" spans="1:1" x14ac:dyDescent="0.2">
      <c r="A2652" s="39" t="s">
        <v>727</v>
      </c>
    </row>
    <row r="2653" spans="1:1" x14ac:dyDescent="0.2">
      <c r="A2653" s="39" t="s">
        <v>728</v>
      </c>
    </row>
    <row r="2654" spans="1:1" x14ac:dyDescent="0.2">
      <c r="A2654" s="39" t="s">
        <v>1093</v>
      </c>
    </row>
    <row r="2655" spans="1:1" x14ac:dyDescent="0.2">
      <c r="A2655" s="39" t="s">
        <v>1094</v>
      </c>
    </row>
    <row r="2656" spans="1:1" x14ac:dyDescent="0.2">
      <c r="A2656" s="39" t="s">
        <v>1095</v>
      </c>
    </row>
    <row r="2657" spans="1:1" x14ac:dyDescent="0.2">
      <c r="A2657" s="39" t="s">
        <v>525</v>
      </c>
    </row>
    <row r="2658" spans="1:1" x14ac:dyDescent="0.2">
      <c r="A2658" s="39" t="s">
        <v>730</v>
      </c>
    </row>
    <row r="2659" spans="1:1" x14ac:dyDescent="0.2">
      <c r="A2659" s="39" t="s">
        <v>731</v>
      </c>
    </row>
    <row r="2660" spans="1:1" x14ac:dyDescent="0.2">
      <c r="A2660" s="39" t="s">
        <v>252</v>
      </c>
    </row>
    <row r="2661" spans="1:1" x14ac:dyDescent="0.2">
      <c r="A2661" s="39" t="s">
        <v>253</v>
      </c>
    </row>
    <row r="2662" spans="1:1" x14ac:dyDescent="0.2">
      <c r="A2662" s="39" t="s">
        <v>529</v>
      </c>
    </row>
    <row r="2663" spans="1:1" x14ac:dyDescent="0.2">
      <c r="A2663" s="39" t="s">
        <v>732</v>
      </c>
    </row>
    <row r="2664" spans="1:1" x14ac:dyDescent="0.2">
      <c r="A2664" s="39" t="s">
        <v>733</v>
      </c>
    </row>
    <row r="2665" spans="1:1" x14ac:dyDescent="0.2">
      <c r="A2665" s="39" t="s">
        <v>532</v>
      </c>
    </row>
    <row r="2666" spans="1:1" x14ac:dyDescent="0.2">
      <c r="A2666" s="39" t="s">
        <v>533</v>
      </c>
    </row>
    <row r="2667" spans="1:1" x14ac:dyDescent="0.2">
      <c r="A2667" s="39" t="s">
        <v>534</v>
      </c>
    </row>
    <row r="2668" spans="1:1" x14ac:dyDescent="0.2">
      <c r="A2668" s="39" t="s">
        <v>1096</v>
      </c>
    </row>
    <row r="2669" spans="1:1" x14ac:dyDescent="0.2">
      <c r="A2669" s="39" t="s">
        <v>1097</v>
      </c>
    </row>
    <row r="2670" spans="1:1" x14ac:dyDescent="0.2">
      <c r="A2670" s="39" t="s">
        <v>537</v>
      </c>
    </row>
    <row r="2671" spans="1:1" x14ac:dyDescent="0.2">
      <c r="A2671" s="39" t="s">
        <v>538</v>
      </c>
    </row>
    <row r="2672" spans="1:1" x14ac:dyDescent="0.2">
      <c r="A2672" s="39" t="s">
        <v>1098</v>
      </c>
    </row>
    <row r="2673" spans="1:1" x14ac:dyDescent="0.2">
      <c r="A2673" s="39" t="s">
        <v>1099</v>
      </c>
    </row>
    <row r="2674" spans="1:1" x14ac:dyDescent="0.2">
      <c r="A2674" s="39" t="s">
        <v>1100</v>
      </c>
    </row>
    <row r="2675" spans="1:1" x14ac:dyDescent="0.2">
      <c r="A2675" s="39" t="s">
        <v>736</v>
      </c>
    </row>
    <row r="2676" spans="1:1" x14ac:dyDescent="0.2">
      <c r="A2676" s="39" t="s">
        <v>543</v>
      </c>
    </row>
    <row r="2677" spans="1:1" x14ac:dyDescent="0.2">
      <c r="A2677" s="39" t="s">
        <v>544</v>
      </c>
    </row>
    <row r="2678" spans="1:1" x14ac:dyDescent="0.2">
      <c r="A2678" s="39" t="s">
        <v>254</v>
      </c>
    </row>
    <row r="2679" spans="1:1" x14ac:dyDescent="0.2">
      <c r="A2679" s="39" t="s">
        <v>255</v>
      </c>
    </row>
    <row r="2680" spans="1:1" x14ac:dyDescent="0.2">
      <c r="A2680" s="39" t="s">
        <v>545</v>
      </c>
    </row>
    <row r="2681" spans="1:1" x14ac:dyDescent="0.2">
      <c r="A2681" s="39" t="s">
        <v>546</v>
      </c>
    </row>
    <row r="2682" spans="1:1" x14ac:dyDescent="0.2">
      <c r="A2682" s="39" t="s">
        <v>547</v>
      </c>
    </row>
    <row r="2683" spans="1:1" x14ac:dyDescent="0.2">
      <c r="A2683" s="39" t="s">
        <v>548</v>
      </c>
    </row>
    <row r="2684" spans="1:1" x14ac:dyDescent="0.2">
      <c r="A2684" s="39" t="s">
        <v>549</v>
      </c>
    </row>
    <row r="2685" spans="1:1" x14ac:dyDescent="0.2">
      <c r="A2685" s="39" t="s">
        <v>550</v>
      </c>
    </row>
    <row r="2686" spans="1:1" x14ac:dyDescent="0.2">
      <c r="A2686" s="39" t="s">
        <v>1101</v>
      </c>
    </row>
    <row r="2687" spans="1:1" x14ac:dyDescent="0.2">
      <c r="A2687" s="39" t="s">
        <v>1102</v>
      </c>
    </row>
    <row r="2688" spans="1:1" x14ac:dyDescent="0.2">
      <c r="A2688" s="39" t="s">
        <v>553</v>
      </c>
    </row>
    <row r="2689" spans="1:1" x14ac:dyDescent="0.2">
      <c r="A2689" s="39" t="s">
        <v>554</v>
      </c>
    </row>
    <row r="2690" spans="1:1" x14ac:dyDescent="0.2">
      <c r="A2690" s="39" t="s">
        <v>555</v>
      </c>
    </row>
    <row r="2691" spans="1:1" x14ac:dyDescent="0.2">
      <c r="A2691" s="39" t="s">
        <v>556</v>
      </c>
    </row>
    <row r="2692" spans="1:1" x14ac:dyDescent="0.2">
      <c r="A2692" s="39" t="s">
        <v>557</v>
      </c>
    </row>
    <row r="2693" spans="1:1" x14ac:dyDescent="0.2">
      <c r="A2693" s="39" t="s">
        <v>558</v>
      </c>
    </row>
    <row r="2694" spans="1:1" x14ac:dyDescent="0.2">
      <c r="A2694" s="39" t="s">
        <v>559</v>
      </c>
    </row>
    <row r="2695" spans="1:1" x14ac:dyDescent="0.2">
      <c r="A2695" s="39" t="s">
        <v>560</v>
      </c>
    </row>
    <row r="2696" spans="1:1" x14ac:dyDescent="0.2">
      <c r="A2696" s="39" t="s">
        <v>1103</v>
      </c>
    </row>
    <row r="2697" spans="1:1" x14ac:dyDescent="0.2">
      <c r="A2697" s="39" t="s">
        <v>739</v>
      </c>
    </row>
    <row r="2698" spans="1:1" x14ac:dyDescent="0.2">
      <c r="A2698" s="39" t="s">
        <v>740</v>
      </c>
    </row>
    <row r="2699" spans="1:1" x14ac:dyDescent="0.2">
      <c r="A2699" s="39" t="s">
        <v>1104</v>
      </c>
    </row>
    <row r="2700" spans="1:1" x14ac:dyDescent="0.2">
      <c r="A2700" s="39" t="s">
        <v>1105</v>
      </c>
    </row>
    <row r="2701" spans="1:1" x14ac:dyDescent="0.2">
      <c r="A2701" s="39" t="s">
        <v>742</v>
      </c>
    </row>
    <row r="2702" spans="1:1" x14ac:dyDescent="0.2">
      <c r="A2702" s="39" t="s">
        <v>1106</v>
      </c>
    </row>
    <row r="2703" spans="1:1" x14ac:dyDescent="0.2">
      <c r="A2703" s="39" t="s">
        <v>1107</v>
      </c>
    </row>
    <row r="2704" spans="1:1" x14ac:dyDescent="0.2">
      <c r="A2704" s="39" t="s">
        <v>1108</v>
      </c>
    </row>
    <row r="2705" spans="1:1" x14ac:dyDescent="0.2">
      <c r="A2705" s="39" t="s">
        <v>1109</v>
      </c>
    </row>
    <row r="2706" spans="1:1" x14ac:dyDescent="0.2">
      <c r="A2706" s="39" t="s">
        <v>1110</v>
      </c>
    </row>
    <row r="2707" spans="1:1" x14ac:dyDescent="0.2">
      <c r="A2707" s="39" t="s">
        <v>1111</v>
      </c>
    </row>
    <row r="2708" spans="1:1" x14ac:dyDescent="0.2">
      <c r="A2708" s="39" t="s">
        <v>1112</v>
      </c>
    </row>
    <row r="2709" spans="1:1" x14ac:dyDescent="0.2">
      <c r="A2709" s="39" t="s">
        <v>1113</v>
      </c>
    </row>
    <row r="2710" spans="1:1" x14ac:dyDescent="0.2">
      <c r="A2710" s="39" t="s">
        <v>1114</v>
      </c>
    </row>
    <row r="2711" spans="1:1" x14ac:dyDescent="0.2">
      <c r="A2711" s="39" t="s">
        <v>1115</v>
      </c>
    </row>
    <row r="2712" spans="1:1" x14ac:dyDescent="0.2">
      <c r="A2712" s="39" t="s">
        <v>1116</v>
      </c>
    </row>
    <row r="2713" spans="1:1" x14ac:dyDescent="0.2">
      <c r="A2713" s="39" t="s">
        <v>1117</v>
      </c>
    </row>
    <row r="2714" spans="1:1" x14ac:dyDescent="0.2">
      <c r="A2714" s="39" t="s">
        <v>256</v>
      </c>
    </row>
    <row r="2715" spans="1:1" x14ac:dyDescent="0.2">
      <c r="A2715" s="39" t="s">
        <v>257</v>
      </c>
    </row>
    <row r="2716" spans="1:1" x14ac:dyDescent="0.2">
      <c r="A2716" s="39" t="s">
        <v>746</v>
      </c>
    </row>
    <row r="2717" spans="1:1" x14ac:dyDescent="0.2">
      <c r="A2717" s="39" t="s">
        <v>747</v>
      </c>
    </row>
    <row r="2718" spans="1:1" x14ac:dyDescent="0.2">
      <c r="A2718" s="39" t="s">
        <v>748</v>
      </c>
    </row>
    <row r="2719" spans="1:1" x14ac:dyDescent="0.2">
      <c r="A2719" s="39" t="s">
        <v>749</v>
      </c>
    </row>
    <row r="2720" spans="1:1" x14ac:dyDescent="0.2">
      <c r="A2720" s="39" t="s">
        <v>750</v>
      </c>
    </row>
    <row r="2721" spans="1:1" x14ac:dyDescent="0.2">
      <c r="A2721" s="39" t="s">
        <v>751</v>
      </c>
    </row>
    <row r="2722" spans="1:1" x14ac:dyDescent="0.2">
      <c r="A2722" s="39" t="s">
        <v>1118</v>
      </c>
    </row>
    <row r="2723" spans="1:1" x14ac:dyDescent="0.2">
      <c r="A2723" s="39" t="s">
        <v>1119</v>
      </c>
    </row>
    <row r="2724" spans="1:1" x14ac:dyDescent="0.2">
      <c r="A2724" s="39" t="s">
        <v>754</v>
      </c>
    </row>
    <row r="2725" spans="1:1" x14ac:dyDescent="0.2">
      <c r="A2725" s="39" t="s">
        <v>755</v>
      </c>
    </row>
    <row r="2726" spans="1:1" x14ac:dyDescent="0.2">
      <c r="A2726" s="39" t="s">
        <v>1120</v>
      </c>
    </row>
    <row r="2727" spans="1:1" x14ac:dyDescent="0.2">
      <c r="A2727" s="39" t="s">
        <v>1121</v>
      </c>
    </row>
    <row r="2728" spans="1:1" x14ac:dyDescent="0.2">
      <c r="A2728" s="39" t="s">
        <v>1122</v>
      </c>
    </row>
    <row r="2729" spans="1:1" x14ac:dyDescent="0.2">
      <c r="A2729" s="39" t="s">
        <v>789</v>
      </c>
    </row>
    <row r="2730" spans="1:1" x14ac:dyDescent="0.2">
      <c r="A2730" s="39" t="s">
        <v>756</v>
      </c>
    </row>
    <row r="2731" spans="1:1" x14ac:dyDescent="0.2">
      <c r="A2731" s="39" t="s">
        <v>757</v>
      </c>
    </row>
    <row r="2732" spans="1:1" x14ac:dyDescent="0.2">
      <c r="A2732" s="39" t="s">
        <v>258</v>
      </c>
    </row>
    <row r="2733" spans="1:1" x14ac:dyDescent="0.2">
      <c r="A2733" s="39" t="s">
        <v>259</v>
      </c>
    </row>
    <row r="2734" spans="1:1" x14ac:dyDescent="0.2">
      <c r="A2734" s="39" t="s">
        <v>758</v>
      </c>
    </row>
    <row r="2735" spans="1:1" x14ac:dyDescent="0.2">
      <c r="A2735" s="39" t="s">
        <v>1123</v>
      </c>
    </row>
    <row r="2736" spans="1:1" x14ac:dyDescent="0.2">
      <c r="A2736" s="39" t="s">
        <v>760</v>
      </c>
    </row>
    <row r="2737" spans="1:1" x14ac:dyDescent="0.2">
      <c r="A2737" s="39" t="s">
        <v>602</v>
      </c>
    </row>
    <row r="2738" spans="1:1" x14ac:dyDescent="0.2">
      <c r="A2738" s="39" t="s">
        <v>761</v>
      </c>
    </row>
    <row r="2739" spans="1:1" x14ac:dyDescent="0.2">
      <c r="A2739" s="39" t="s">
        <v>762</v>
      </c>
    </row>
    <row r="2740" spans="1:1" x14ac:dyDescent="0.2">
      <c r="A2740" s="39" t="s">
        <v>1124</v>
      </c>
    </row>
    <row r="2741" spans="1:1" x14ac:dyDescent="0.2">
      <c r="A2741" s="39" t="s">
        <v>1125</v>
      </c>
    </row>
    <row r="2742" spans="1:1" x14ac:dyDescent="0.2">
      <c r="A2742" s="39" t="s">
        <v>1126</v>
      </c>
    </row>
    <row r="2743" spans="1:1" x14ac:dyDescent="0.2">
      <c r="A2743" s="39" t="s">
        <v>1127</v>
      </c>
    </row>
    <row r="2744" spans="1:1" x14ac:dyDescent="0.2">
      <c r="A2744" s="39" t="s">
        <v>1128</v>
      </c>
    </row>
    <row r="2745" spans="1:1" x14ac:dyDescent="0.2">
      <c r="A2745" s="39" t="s">
        <v>1129</v>
      </c>
    </row>
    <row r="2746" spans="1:1" x14ac:dyDescent="0.2">
      <c r="A2746" s="39" t="s">
        <v>790</v>
      </c>
    </row>
    <row r="2747" spans="1:1" x14ac:dyDescent="0.2">
      <c r="A2747" s="39" t="s">
        <v>612</v>
      </c>
    </row>
    <row r="2748" spans="1:1" x14ac:dyDescent="0.2">
      <c r="A2748" s="39" t="s">
        <v>1130</v>
      </c>
    </row>
    <row r="2749" spans="1:1" x14ac:dyDescent="0.2">
      <c r="A2749" s="39" t="s">
        <v>1131</v>
      </c>
    </row>
    <row r="2750" spans="1:1" x14ac:dyDescent="0.2">
      <c r="A2750" s="39" t="s">
        <v>260</v>
      </c>
    </row>
    <row r="2751" spans="1:1" x14ac:dyDescent="0.2">
      <c r="A2751" s="39" t="s">
        <v>1132</v>
      </c>
    </row>
    <row r="2752" spans="1:1" x14ac:dyDescent="0.2">
      <c r="A2752" s="39" t="s">
        <v>1133</v>
      </c>
    </row>
    <row r="2753" spans="1:1" x14ac:dyDescent="0.2">
      <c r="A2753" s="39" t="s">
        <v>1134</v>
      </c>
    </row>
    <row r="2754" spans="1:1" x14ac:dyDescent="0.2">
      <c r="A2754" s="39" t="s">
        <v>264</v>
      </c>
    </row>
    <row r="2755" spans="1:1" x14ac:dyDescent="0.2">
      <c r="A2755" s="39" t="s">
        <v>265</v>
      </c>
    </row>
    <row r="2756" spans="1:1" x14ac:dyDescent="0.2">
      <c r="A2756" s="39" t="s">
        <v>266</v>
      </c>
    </row>
    <row r="2757" spans="1:1" x14ac:dyDescent="0.2">
      <c r="A2757" s="39" t="s">
        <v>267</v>
      </c>
    </row>
    <row r="2758" spans="1:1" x14ac:dyDescent="0.2">
      <c r="A2758" s="39" t="s">
        <v>268</v>
      </c>
    </row>
    <row r="2759" spans="1:1" x14ac:dyDescent="0.2">
      <c r="A2759" s="39" t="s">
        <v>269</v>
      </c>
    </row>
    <row r="2760" spans="1:1" x14ac:dyDescent="0.2">
      <c r="A2760" s="39" t="s">
        <v>270</v>
      </c>
    </row>
    <row r="2761" spans="1:1" x14ac:dyDescent="0.2">
      <c r="A2761" s="39" t="s">
        <v>271</v>
      </c>
    </row>
    <row r="2762" spans="1:1" x14ac:dyDescent="0.2">
      <c r="A2762" s="39" t="s">
        <v>272</v>
      </c>
    </row>
    <row r="2763" spans="1:1" x14ac:dyDescent="0.2">
      <c r="A2763" s="39" t="s">
        <v>1135</v>
      </c>
    </row>
    <row r="2764" spans="1:1" x14ac:dyDescent="0.2">
      <c r="A2764" s="39" t="s">
        <v>1136</v>
      </c>
    </row>
    <row r="2765" spans="1:1" x14ac:dyDescent="0.2">
      <c r="A2765" s="39" t="s">
        <v>275</v>
      </c>
    </row>
    <row r="2766" spans="1:1" x14ac:dyDescent="0.2">
      <c r="A2766" s="39" t="s">
        <v>276</v>
      </c>
    </row>
    <row r="2767" spans="1:1" x14ac:dyDescent="0.2">
      <c r="A2767" s="39" t="s">
        <v>277</v>
      </c>
    </row>
    <row r="2768" spans="1:1" x14ac:dyDescent="0.2">
      <c r="A2768" s="39" t="s">
        <v>278</v>
      </c>
    </row>
    <row r="2769" spans="1:1" x14ac:dyDescent="0.2">
      <c r="A2769" s="39" t="s">
        <v>279</v>
      </c>
    </row>
    <row r="2770" spans="1:1" x14ac:dyDescent="0.2">
      <c r="A2770" s="39" t="s">
        <v>280</v>
      </c>
    </row>
    <row r="2771" spans="1:1" x14ac:dyDescent="0.2">
      <c r="A2771" s="39" t="s">
        <v>281</v>
      </c>
    </row>
    <row r="2772" spans="1:1" x14ac:dyDescent="0.2">
      <c r="A2772" s="39" t="s">
        <v>282</v>
      </c>
    </row>
    <row r="2773" spans="1:1" x14ac:dyDescent="0.2">
      <c r="A2773" s="39" t="s">
        <v>283</v>
      </c>
    </row>
    <row r="2774" spans="1:1" x14ac:dyDescent="0.2">
      <c r="A2774" s="39" t="s">
        <v>1137</v>
      </c>
    </row>
    <row r="2775" spans="1:1" x14ac:dyDescent="0.2">
      <c r="A2775" s="39" t="s">
        <v>1138</v>
      </c>
    </row>
    <row r="2776" spans="1:1" x14ac:dyDescent="0.2">
      <c r="A2776" s="39" t="s">
        <v>286</v>
      </c>
    </row>
    <row r="2777" spans="1:1" x14ac:dyDescent="0.2">
      <c r="A2777" s="39" t="s">
        <v>287</v>
      </c>
    </row>
    <row r="2778" spans="1:1" x14ac:dyDescent="0.2">
      <c r="A2778" s="39" t="s">
        <v>288</v>
      </c>
    </row>
    <row r="2779" spans="1:1" x14ac:dyDescent="0.2">
      <c r="A2779" s="39" t="s">
        <v>289</v>
      </c>
    </row>
    <row r="2780" spans="1:1" x14ac:dyDescent="0.2">
      <c r="A2780" s="39" t="s">
        <v>290</v>
      </c>
    </row>
    <row r="2781" spans="1:1" x14ac:dyDescent="0.2">
      <c r="A2781" s="39" t="s">
        <v>291</v>
      </c>
    </row>
    <row r="2782" spans="1:1" x14ac:dyDescent="0.2">
      <c r="A2782" s="39" t="s">
        <v>292</v>
      </c>
    </row>
    <row r="2783" spans="1:1" x14ac:dyDescent="0.2">
      <c r="A2783" s="39" t="s">
        <v>293</v>
      </c>
    </row>
    <row r="2784" spans="1:1" x14ac:dyDescent="0.2">
      <c r="A2784" s="39" t="s">
        <v>294</v>
      </c>
    </row>
    <row r="2785" spans="1:1" x14ac:dyDescent="0.2">
      <c r="A2785" s="39" t="s">
        <v>1139</v>
      </c>
    </row>
    <row r="2786" spans="1:1" x14ac:dyDescent="0.2">
      <c r="A2786" s="39" t="s">
        <v>1140</v>
      </c>
    </row>
    <row r="2787" spans="1:1" x14ac:dyDescent="0.2">
      <c r="A2787" s="39" t="s">
        <v>297</v>
      </c>
    </row>
    <row r="2788" spans="1:1" x14ac:dyDescent="0.2">
      <c r="A2788" s="39" t="s">
        <v>298</v>
      </c>
    </row>
    <row r="2789" spans="1:1" x14ac:dyDescent="0.2">
      <c r="A2789" s="39" t="s">
        <v>299</v>
      </c>
    </row>
    <row r="2790" spans="1:1" x14ac:dyDescent="0.2">
      <c r="A2790" s="39" t="s">
        <v>300</v>
      </c>
    </row>
    <row r="2791" spans="1:1" x14ac:dyDescent="0.2">
      <c r="A2791" s="39" t="s">
        <v>301</v>
      </c>
    </row>
    <row r="2792" spans="1:1" x14ac:dyDescent="0.2">
      <c r="A2792" s="39" t="s">
        <v>302</v>
      </c>
    </row>
    <row r="2793" spans="1:1" x14ac:dyDescent="0.2">
      <c r="A2793" s="39" t="s">
        <v>303</v>
      </c>
    </row>
    <row r="2794" spans="1:1" x14ac:dyDescent="0.2">
      <c r="A2794" s="39" t="s">
        <v>304</v>
      </c>
    </row>
    <row r="2795" spans="1:1" x14ac:dyDescent="0.2">
      <c r="A2795" s="39" t="s">
        <v>305</v>
      </c>
    </row>
    <row r="2796" spans="1:1" x14ac:dyDescent="0.2">
      <c r="A2796" s="39" t="s">
        <v>1141</v>
      </c>
    </row>
    <row r="2797" spans="1:1" x14ac:dyDescent="0.2">
      <c r="A2797" s="39" t="s">
        <v>1142</v>
      </c>
    </row>
    <row r="2798" spans="1:1" x14ac:dyDescent="0.2">
      <c r="A2798" s="39" t="s">
        <v>308</v>
      </c>
    </row>
    <row r="2799" spans="1:1" x14ac:dyDescent="0.2">
      <c r="A2799" s="39" t="s">
        <v>309</v>
      </c>
    </row>
    <row r="2800" spans="1:1" x14ac:dyDescent="0.2">
      <c r="A2800" s="39" t="s">
        <v>310</v>
      </c>
    </row>
    <row r="2801" spans="1:1" x14ac:dyDescent="0.2">
      <c r="A2801" s="39" t="s">
        <v>311</v>
      </c>
    </row>
    <row r="2802" spans="1:1" x14ac:dyDescent="0.2">
      <c r="A2802" s="39" t="s">
        <v>312</v>
      </c>
    </row>
    <row r="2803" spans="1:1" x14ac:dyDescent="0.2">
      <c r="A2803" s="39" t="s">
        <v>313</v>
      </c>
    </row>
    <row r="2804" spans="1:1" x14ac:dyDescent="0.2">
      <c r="A2804" s="39" t="s">
        <v>314</v>
      </c>
    </row>
    <row r="2805" spans="1:1" x14ac:dyDescent="0.2">
      <c r="A2805" s="39" t="s">
        <v>315</v>
      </c>
    </row>
    <row r="2806" spans="1:1" x14ac:dyDescent="0.2">
      <c r="A2806" s="39" t="s">
        <v>316</v>
      </c>
    </row>
    <row r="2807" spans="1:1" x14ac:dyDescent="0.2">
      <c r="A2807" s="39" t="s">
        <v>317</v>
      </c>
    </row>
    <row r="2808" spans="1:1" x14ac:dyDescent="0.2">
      <c r="A2808" s="39" t="s">
        <v>318</v>
      </c>
    </row>
    <row r="2809" spans="1:1" x14ac:dyDescent="0.2">
      <c r="A2809" s="39" t="s">
        <v>319</v>
      </c>
    </row>
    <row r="2810" spans="1:1" x14ac:dyDescent="0.2">
      <c r="A2810" s="39" t="s">
        <v>320</v>
      </c>
    </row>
    <row r="2811" spans="1:1" x14ac:dyDescent="0.2">
      <c r="A2811" s="39" t="s">
        <v>321</v>
      </c>
    </row>
    <row r="2812" spans="1:1" x14ac:dyDescent="0.2">
      <c r="A2812" s="39" t="s">
        <v>322</v>
      </c>
    </row>
    <row r="2813" spans="1:1" x14ac:dyDescent="0.2">
      <c r="A2813" s="39" t="s">
        <v>323</v>
      </c>
    </row>
    <row r="2814" spans="1:1" x14ac:dyDescent="0.2">
      <c r="A2814" s="39" t="s">
        <v>324</v>
      </c>
    </row>
    <row r="2815" spans="1:1" x14ac:dyDescent="0.2">
      <c r="A2815" s="39" t="s">
        <v>1143</v>
      </c>
    </row>
    <row r="2816" spans="1:1" x14ac:dyDescent="0.2">
      <c r="A2816" s="39" t="s">
        <v>326</v>
      </c>
    </row>
    <row r="2817" spans="1:1" x14ac:dyDescent="0.2">
      <c r="A2817" s="39" t="s">
        <v>327</v>
      </c>
    </row>
    <row r="2818" spans="1:1" x14ac:dyDescent="0.2">
      <c r="A2818" s="39" t="s">
        <v>328</v>
      </c>
    </row>
    <row r="2819" spans="1:1" x14ac:dyDescent="0.2">
      <c r="A2819" s="39" t="s">
        <v>329</v>
      </c>
    </row>
    <row r="2820" spans="1:1" x14ac:dyDescent="0.2">
      <c r="A2820" s="39" t="s">
        <v>330</v>
      </c>
    </row>
    <row r="2821" spans="1:1" x14ac:dyDescent="0.2">
      <c r="A2821" s="39" t="s">
        <v>331</v>
      </c>
    </row>
    <row r="2822" spans="1:1" x14ac:dyDescent="0.2">
      <c r="A2822" s="39" t="s">
        <v>332</v>
      </c>
    </row>
    <row r="2823" spans="1:1" x14ac:dyDescent="0.2">
      <c r="A2823" s="39" t="s">
        <v>333</v>
      </c>
    </row>
    <row r="2824" spans="1:1" x14ac:dyDescent="0.2">
      <c r="A2824" s="39" t="s">
        <v>334</v>
      </c>
    </row>
    <row r="2825" spans="1:1" x14ac:dyDescent="0.2">
      <c r="A2825" s="39" t="s">
        <v>335</v>
      </c>
    </row>
    <row r="2826" spans="1:1" x14ac:dyDescent="0.2">
      <c r="A2826" s="39" t="s">
        <v>1144</v>
      </c>
    </row>
    <row r="2827" spans="1:1" x14ac:dyDescent="0.2">
      <c r="A2827" s="39" t="s">
        <v>1145</v>
      </c>
    </row>
    <row r="2828" spans="1:1" x14ac:dyDescent="0.2">
      <c r="A2828" s="39" t="s">
        <v>338</v>
      </c>
    </row>
    <row r="2829" spans="1:1" x14ac:dyDescent="0.2">
      <c r="A2829" s="39" t="s">
        <v>339</v>
      </c>
    </row>
    <row r="2830" spans="1:1" x14ac:dyDescent="0.2">
      <c r="A2830" s="39" t="s">
        <v>340</v>
      </c>
    </row>
    <row r="2831" spans="1:1" x14ac:dyDescent="0.2">
      <c r="A2831" s="39" t="s">
        <v>341</v>
      </c>
    </row>
    <row r="2832" spans="1:1" x14ac:dyDescent="0.2">
      <c r="A2832" s="39" t="s">
        <v>342</v>
      </c>
    </row>
    <row r="2833" spans="1:1" x14ac:dyDescent="0.2">
      <c r="A2833" s="39" t="s">
        <v>343</v>
      </c>
    </row>
    <row r="2834" spans="1:1" x14ac:dyDescent="0.2">
      <c r="A2834" s="39" t="s">
        <v>344</v>
      </c>
    </row>
    <row r="2835" spans="1:1" x14ac:dyDescent="0.2">
      <c r="A2835" s="39" t="s">
        <v>345</v>
      </c>
    </row>
    <row r="2836" spans="1:1" x14ac:dyDescent="0.2">
      <c r="A2836" s="39" t="s">
        <v>346</v>
      </c>
    </row>
    <row r="2837" spans="1:1" x14ac:dyDescent="0.2">
      <c r="A2837" s="39" t="s">
        <v>1146</v>
      </c>
    </row>
    <row r="2838" spans="1:1" x14ac:dyDescent="0.2">
      <c r="A2838" s="39" t="s">
        <v>1147</v>
      </c>
    </row>
    <row r="2839" spans="1:1" x14ac:dyDescent="0.2">
      <c r="A2839" s="39" t="s">
        <v>349</v>
      </c>
    </row>
    <row r="2840" spans="1:1" x14ac:dyDescent="0.2">
      <c r="A2840" s="39" t="s">
        <v>350</v>
      </c>
    </row>
    <row r="2841" spans="1:1" x14ac:dyDescent="0.2">
      <c r="A2841" s="39" t="s">
        <v>351</v>
      </c>
    </row>
    <row r="2842" spans="1:1" x14ac:dyDescent="0.2">
      <c r="A2842" s="39" t="s">
        <v>352</v>
      </c>
    </row>
    <row r="2843" spans="1:1" x14ac:dyDescent="0.2">
      <c r="A2843" s="39" t="s">
        <v>353</v>
      </c>
    </row>
    <row r="2844" spans="1:1" x14ac:dyDescent="0.2">
      <c r="A2844" s="39" t="s">
        <v>354</v>
      </c>
    </row>
    <row r="2845" spans="1:1" x14ac:dyDescent="0.2">
      <c r="A2845" s="39" t="s">
        <v>355</v>
      </c>
    </row>
    <row r="2846" spans="1:1" x14ac:dyDescent="0.2">
      <c r="A2846" s="39" t="s">
        <v>356</v>
      </c>
    </row>
    <row r="2847" spans="1:1" x14ac:dyDescent="0.2">
      <c r="A2847" s="39" t="s">
        <v>357</v>
      </c>
    </row>
    <row r="2848" spans="1:1" x14ac:dyDescent="0.2">
      <c r="A2848" s="39" t="s">
        <v>1148</v>
      </c>
    </row>
    <row r="2849" spans="1:1" x14ac:dyDescent="0.2">
      <c r="A2849" s="39" t="s">
        <v>1149</v>
      </c>
    </row>
    <row r="2850" spans="1:1" x14ac:dyDescent="0.2">
      <c r="A2850" s="39" t="s">
        <v>360</v>
      </c>
    </row>
    <row r="2851" spans="1:1" x14ac:dyDescent="0.2">
      <c r="A2851" s="39" t="s">
        <v>361</v>
      </c>
    </row>
    <row r="2852" spans="1:1" x14ac:dyDescent="0.2">
      <c r="A2852" s="39" t="s">
        <v>362</v>
      </c>
    </row>
    <row r="2853" spans="1:1" x14ac:dyDescent="0.2">
      <c r="A2853" s="39" t="s">
        <v>363</v>
      </c>
    </row>
    <row r="2854" spans="1:1" x14ac:dyDescent="0.2">
      <c r="A2854" s="39" t="s">
        <v>364</v>
      </c>
    </row>
    <row r="2855" spans="1:1" x14ac:dyDescent="0.2">
      <c r="A2855" s="39" t="s">
        <v>365</v>
      </c>
    </row>
    <row r="2856" spans="1:1" x14ac:dyDescent="0.2">
      <c r="A2856" s="39" t="s">
        <v>366</v>
      </c>
    </row>
    <row r="2857" spans="1:1" x14ac:dyDescent="0.2">
      <c r="A2857" s="39" t="s">
        <v>367</v>
      </c>
    </row>
    <row r="2858" spans="1:1" x14ac:dyDescent="0.2">
      <c r="A2858" s="39" t="s">
        <v>368</v>
      </c>
    </row>
    <row r="2859" spans="1:1" x14ac:dyDescent="0.2">
      <c r="A2859" s="39" t="s">
        <v>1150</v>
      </c>
    </row>
    <row r="2860" spans="1:1" x14ac:dyDescent="0.2">
      <c r="A2860" s="39" t="s">
        <v>1151</v>
      </c>
    </row>
    <row r="2861" spans="1:1" x14ac:dyDescent="0.2">
      <c r="A2861" s="39" t="s">
        <v>371</v>
      </c>
    </row>
    <row r="2862" spans="1:1" x14ac:dyDescent="0.2">
      <c r="A2862" s="39" t="s">
        <v>372</v>
      </c>
    </row>
    <row r="2863" spans="1:1" x14ac:dyDescent="0.2">
      <c r="A2863" s="39" t="s">
        <v>373</v>
      </c>
    </row>
    <row r="2864" spans="1:1" x14ac:dyDescent="0.2">
      <c r="A2864" s="39" t="s">
        <v>374</v>
      </c>
    </row>
    <row r="2865" spans="1:1" x14ac:dyDescent="0.2">
      <c r="A2865" s="39" t="s">
        <v>375</v>
      </c>
    </row>
    <row r="2866" spans="1:1" x14ac:dyDescent="0.2">
      <c r="A2866" s="39" t="s">
        <v>376</v>
      </c>
    </row>
    <row r="2867" spans="1:1" x14ac:dyDescent="0.2">
      <c r="A2867" s="39" t="s">
        <v>377</v>
      </c>
    </row>
    <row r="2868" spans="1:1" x14ac:dyDescent="0.2">
      <c r="A2868" s="39" t="s">
        <v>378</v>
      </c>
    </row>
    <row r="2869" spans="1:1" x14ac:dyDescent="0.2">
      <c r="A2869" s="39" t="s">
        <v>379</v>
      </c>
    </row>
    <row r="2870" spans="1:1" x14ac:dyDescent="0.2">
      <c r="A2870" s="39" t="s">
        <v>380</v>
      </c>
    </row>
    <row r="2871" spans="1:1" x14ac:dyDescent="0.2">
      <c r="A2871" s="39" t="s">
        <v>381</v>
      </c>
    </row>
    <row r="2872" spans="1:1" x14ac:dyDescent="0.2">
      <c r="A2872" s="39" t="s">
        <v>382</v>
      </c>
    </row>
    <row r="2873" spans="1:1" x14ac:dyDescent="0.2">
      <c r="A2873" s="39" t="s">
        <v>383</v>
      </c>
    </row>
    <row r="2874" spans="1:1" x14ac:dyDescent="0.2">
      <c r="A2874" s="39" t="s">
        <v>384</v>
      </c>
    </row>
    <row r="2875" spans="1:1" x14ac:dyDescent="0.2">
      <c r="A2875" s="39" t="s">
        <v>385</v>
      </c>
    </row>
    <row r="2876" spans="1:1" x14ac:dyDescent="0.2">
      <c r="A2876" s="39" t="s">
        <v>386</v>
      </c>
    </row>
    <row r="2877" spans="1:1" x14ac:dyDescent="0.2">
      <c r="A2877" s="39" t="s">
        <v>387</v>
      </c>
    </row>
    <row r="2878" spans="1:1" x14ac:dyDescent="0.2">
      <c r="A2878" s="39" t="s">
        <v>388</v>
      </c>
    </row>
    <row r="2879" spans="1:1" x14ac:dyDescent="0.2">
      <c r="A2879" s="39" t="s">
        <v>389</v>
      </c>
    </row>
    <row r="2880" spans="1:1" x14ac:dyDescent="0.2">
      <c r="A2880" s="39" t="s">
        <v>390</v>
      </c>
    </row>
    <row r="2881" spans="1:1" x14ac:dyDescent="0.2">
      <c r="A2881" s="39" t="s">
        <v>391</v>
      </c>
    </row>
    <row r="2882" spans="1:1" x14ac:dyDescent="0.2">
      <c r="A2882" s="39" t="s">
        <v>392</v>
      </c>
    </row>
    <row r="2883" spans="1:1" x14ac:dyDescent="0.2">
      <c r="A2883" s="39" t="s">
        <v>1152</v>
      </c>
    </row>
    <row r="2884" spans="1:1" x14ac:dyDescent="0.2">
      <c r="A2884" s="39" t="s">
        <v>1153</v>
      </c>
    </row>
    <row r="2885" spans="1:1" x14ac:dyDescent="0.2">
      <c r="A2885" s="39" t="s">
        <v>1154</v>
      </c>
    </row>
    <row r="2886" spans="1:1" x14ac:dyDescent="0.2">
      <c r="A2886" s="39" t="s">
        <v>396</v>
      </c>
    </row>
    <row r="2887" spans="1:1" x14ac:dyDescent="0.2">
      <c r="A2887" s="39" t="s">
        <v>397</v>
      </c>
    </row>
    <row r="2888" spans="1:1" x14ac:dyDescent="0.2">
      <c r="A2888" s="39" t="s">
        <v>398</v>
      </c>
    </row>
    <row r="2889" spans="1:1" x14ac:dyDescent="0.2">
      <c r="A2889" s="39" t="s">
        <v>399</v>
      </c>
    </row>
    <row r="2890" spans="1:1" x14ac:dyDescent="0.2">
      <c r="A2890" s="39" t="s">
        <v>400</v>
      </c>
    </row>
    <row r="2891" spans="1:1" x14ac:dyDescent="0.2">
      <c r="A2891" s="39" t="s">
        <v>401</v>
      </c>
    </row>
    <row r="2892" spans="1:1" x14ac:dyDescent="0.2">
      <c r="A2892" s="39" t="s">
        <v>402</v>
      </c>
    </row>
    <row r="2893" spans="1:1" x14ac:dyDescent="0.2">
      <c r="A2893" s="39" t="s">
        <v>403</v>
      </c>
    </row>
    <row r="2894" spans="1:1" x14ac:dyDescent="0.2">
      <c r="A2894" s="39" t="s">
        <v>404</v>
      </c>
    </row>
    <row r="2895" spans="1:1" x14ac:dyDescent="0.2">
      <c r="A2895" s="39" t="s">
        <v>405</v>
      </c>
    </row>
    <row r="2896" spans="1:1" x14ac:dyDescent="0.2">
      <c r="A2896" s="39" t="s">
        <v>406</v>
      </c>
    </row>
    <row r="2897" spans="1:1" x14ac:dyDescent="0.2">
      <c r="A2897" s="39" t="s">
        <v>407</v>
      </c>
    </row>
    <row r="2898" spans="1:1" x14ac:dyDescent="0.2">
      <c r="A2898" s="39" t="s">
        <v>408</v>
      </c>
    </row>
    <row r="2899" spans="1:1" x14ac:dyDescent="0.2">
      <c r="A2899" s="39" t="s">
        <v>409</v>
      </c>
    </row>
    <row r="2900" spans="1:1" x14ac:dyDescent="0.2">
      <c r="A2900" s="39" t="s">
        <v>410</v>
      </c>
    </row>
    <row r="2901" spans="1:1" x14ac:dyDescent="0.2">
      <c r="A2901" s="39" t="s">
        <v>1155</v>
      </c>
    </row>
    <row r="2902" spans="1:1" x14ac:dyDescent="0.2">
      <c r="A2902" s="39" t="s">
        <v>412</v>
      </c>
    </row>
    <row r="2903" spans="1:1" x14ac:dyDescent="0.2">
      <c r="A2903" s="39" t="s">
        <v>1156</v>
      </c>
    </row>
    <row r="2904" spans="1:1" x14ac:dyDescent="0.2">
      <c r="A2904" s="39" t="s">
        <v>1157</v>
      </c>
    </row>
    <row r="2905" spans="1:1" x14ac:dyDescent="0.2">
      <c r="A2905" s="39" t="s">
        <v>415</v>
      </c>
    </row>
    <row r="2906" spans="1:1" x14ac:dyDescent="0.2">
      <c r="A2906" s="39" t="s">
        <v>416</v>
      </c>
    </row>
    <row r="2907" spans="1:1" x14ac:dyDescent="0.2">
      <c r="A2907" s="39" t="s">
        <v>417</v>
      </c>
    </row>
    <row r="2908" spans="1:1" x14ac:dyDescent="0.2">
      <c r="A2908" s="39" t="s">
        <v>418</v>
      </c>
    </row>
    <row r="2909" spans="1:1" x14ac:dyDescent="0.2">
      <c r="A2909" s="39" t="s">
        <v>419</v>
      </c>
    </row>
    <row r="2910" spans="1:1" x14ac:dyDescent="0.2">
      <c r="A2910" s="39" t="s">
        <v>420</v>
      </c>
    </row>
    <row r="2911" spans="1:1" x14ac:dyDescent="0.2">
      <c r="A2911" s="39" t="s">
        <v>421</v>
      </c>
    </row>
    <row r="2912" spans="1:1" x14ac:dyDescent="0.2">
      <c r="A2912" s="39" t="s">
        <v>422</v>
      </c>
    </row>
    <row r="2913" spans="1:1" x14ac:dyDescent="0.2">
      <c r="A2913" s="39" t="s">
        <v>423</v>
      </c>
    </row>
    <row r="2914" spans="1:1" x14ac:dyDescent="0.2">
      <c r="A2914" s="39" t="s">
        <v>424</v>
      </c>
    </row>
    <row r="2915" spans="1:1" x14ac:dyDescent="0.2">
      <c r="A2915" s="39" t="s">
        <v>425</v>
      </c>
    </row>
    <row r="2916" spans="1:1" x14ac:dyDescent="0.2">
      <c r="A2916" s="39" t="s">
        <v>426</v>
      </c>
    </row>
    <row r="2917" spans="1:1" x14ac:dyDescent="0.2">
      <c r="A2917" s="39" t="s">
        <v>427</v>
      </c>
    </row>
    <row r="2918" spans="1:1" x14ac:dyDescent="0.2">
      <c r="A2918" s="39" t="s">
        <v>428</v>
      </c>
    </row>
    <row r="2919" spans="1:1" x14ac:dyDescent="0.2">
      <c r="A2919" s="39" t="s">
        <v>429</v>
      </c>
    </row>
    <row r="2920" spans="1:1" x14ac:dyDescent="0.2">
      <c r="A2920" s="39" t="s">
        <v>430</v>
      </c>
    </row>
    <row r="2921" spans="1:1" x14ac:dyDescent="0.2">
      <c r="A2921" s="39" t="s">
        <v>431</v>
      </c>
    </row>
    <row r="2922" spans="1:1" x14ac:dyDescent="0.2">
      <c r="A2922" s="39" t="s">
        <v>432</v>
      </c>
    </row>
    <row r="2923" spans="1:1" x14ac:dyDescent="0.2">
      <c r="A2923" s="39" t="s">
        <v>433</v>
      </c>
    </row>
    <row r="2924" spans="1:1" x14ac:dyDescent="0.2">
      <c r="A2924" s="39" t="s">
        <v>434</v>
      </c>
    </row>
    <row r="2925" spans="1:1" x14ac:dyDescent="0.2">
      <c r="A2925" s="39" t="s">
        <v>435</v>
      </c>
    </row>
    <row r="2926" spans="1:1" x14ac:dyDescent="0.2">
      <c r="A2926" s="39" t="s">
        <v>436</v>
      </c>
    </row>
    <row r="2927" spans="1:1" x14ac:dyDescent="0.2">
      <c r="A2927" s="39" t="s">
        <v>437</v>
      </c>
    </row>
    <row r="2928" spans="1:1" x14ac:dyDescent="0.2">
      <c r="A2928" s="39" t="s">
        <v>438</v>
      </c>
    </row>
    <row r="2929" spans="1:1" x14ac:dyDescent="0.2">
      <c r="A2929" s="39" t="s">
        <v>439</v>
      </c>
    </row>
    <row r="2930" spans="1:1" x14ac:dyDescent="0.2">
      <c r="A2930" s="39" t="s">
        <v>440</v>
      </c>
    </row>
    <row r="2931" spans="1:1" x14ac:dyDescent="0.2">
      <c r="A2931" s="39" t="s">
        <v>441</v>
      </c>
    </row>
    <row r="2932" spans="1:1" x14ac:dyDescent="0.2">
      <c r="A2932" s="39" t="s">
        <v>442</v>
      </c>
    </row>
    <row r="2933" spans="1:1" x14ac:dyDescent="0.2">
      <c r="A2933" s="39" t="s">
        <v>443</v>
      </c>
    </row>
    <row r="2934" spans="1:1" x14ac:dyDescent="0.2">
      <c r="A2934" s="39" t="s">
        <v>444</v>
      </c>
    </row>
    <row r="2935" spans="1:1" x14ac:dyDescent="0.2">
      <c r="A2935" s="39" t="s">
        <v>445</v>
      </c>
    </row>
    <row r="2936" spans="1:1" x14ac:dyDescent="0.2">
      <c r="A2936" s="39" t="s">
        <v>446</v>
      </c>
    </row>
    <row r="2937" spans="1:1" x14ac:dyDescent="0.2">
      <c r="A2937" s="39" t="s">
        <v>447</v>
      </c>
    </row>
    <row r="2938" spans="1:1" x14ac:dyDescent="0.2">
      <c r="A2938" s="39" t="s">
        <v>448</v>
      </c>
    </row>
    <row r="2939" spans="1:1" x14ac:dyDescent="0.2">
      <c r="A2939" s="39" t="s">
        <v>449</v>
      </c>
    </row>
    <row r="2940" spans="1:1" x14ac:dyDescent="0.2">
      <c r="A2940" s="39" t="s">
        <v>450</v>
      </c>
    </row>
    <row r="2941" spans="1:1" x14ac:dyDescent="0.2">
      <c r="A2941" s="39" t="s">
        <v>451</v>
      </c>
    </row>
    <row r="2942" spans="1:1" x14ac:dyDescent="0.2">
      <c r="A2942" s="39" t="s">
        <v>452</v>
      </c>
    </row>
    <row r="2943" spans="1:1" x14ac:dyDescent="0.2">
      <c r="A2943" s="39" t="s">
        <v>453</v>
      </c>
    </row>
    <row r="2944" spans="1:1" x14ac:dyDescent="0.2">
      <c r="A2944" s="39" t="s">
        <v>454</v>
      </c>
    </row>
    <row r="2945" spans="1:1" x14ac:dyDescent="0.2">
      <c r="A2945" s="39" t="s">
        <v>455</v>
      </c>
    </row>
    <row r="2946" spans="1:1" x14ac:dyDescent="0.2">
      <c r="A2946" s="39" t="s">
        <v>456</v>
      </c>
    </row>
    <row r="2947" spans="1:1" x14ac:dyDescent="0.2">
      <c r="A2947" s="39" t="s">
        <v>457</v>
      </c>
    </row>
    <row r="2948" spans="1:1" x14ac:dyDescent="0.2">
      <c r="A2948" s="39" t="s">
        <v>458</v>
      </c>
    </row>
    <row r="2949" spans="1:1" x14ac:dyDescent="0.2">
      <c r="A2949" s="39" t="s">
        <v>459</v>
      </c>
    </row>
    <row r="2950" spans="1:1" x14ac:dyDescent="0.2">
      <c r="A2950" s="39" t="s">
        <v>460</v>
      </c>
    </row>
    <row r="2951" spans="1:1" x14ac:dyDescent="0.2">
      <c r="A2951" s="39" t="s">
        <v>461</v>
      </c>
    </row>
    <row r="2952" spans="1:1" x14ac:dyDescent="0.2">
      <c r="A2952" s="39" t="s">
        <v>462</v>
      </c>
    </row>
    <row r="2953" spans="1:1" x14ac:dyDescent="0.2">
      <c r="A2953" s="39" t="s">
        <v>463</v>
      </c>
    </row>
    <row r="2954" spans="1:1" x14ac:dyDescent="0.2">
      <c r="A2954" s="39" t="s">
        <v>464</v>
      </c>
    </row>
    <row r="2955" spans="1:1" x14ac:dyDescent="0.2">
      <c r="A2955" s="39" t="s">
        <v>465</v>
      </c>
    </row>
    <row r="2956" spans="1:1" x14ac:dyDescent="0.2">
      <c r="A2956" s="39" t="s">
        <v>466</v>
      </c>
    </row>
    <row r="2957" spans="1:1" x14ac:dyDescent="0.2">
      <c r="A2957" s="39" t="s">
        <v>467</v>
      </c>
    </row>
    <row r="2958" spans="1:1" x14ac:dyDescent="0.2">
      <c r="A2958" s="39" t="s">
        <v>468</v>
      </c>
    </row>
    <row r="2959" spans="1:1" x14ac:dyDescent="0.2">
      <c r="A2959" s="39" t="s">
        <v>469</v>
      </c>
    </row>
    <row r="2960" spans="1:1" x14ac:dyDescent="0.2">
      <c r="A2960" s="39" t="s">
        <v>1158</v>
      </c>
    </row>
    <row r="2961" spans="1:1" x14ac:dyDescent="0.2">
      <c r="A2961" s="39" t="s">
        <v>471</v>
      </c>
    </row>
    <row r="2962" spans="1:1" x14ac:dyDescent="0.2">
      <c r="A2962" s="39" t="s">
        <v>472</v>
      </c>
    </row>
    <row r="2963" spans="1:1" x14ac:dyDescent="0.2">
      <c r="A2963" s="39" t="s">
        <v>473</v>
      </c>
    </row>
    <row r="2964" spans="1:1" x14ac:dyDescent="0.2">
      <c r="A2964" s="39" t="s">
        <v>1159</v>
      </c>
    </row>
    <row r="2965" spans="1:1" x14ac:dyDescent="0.2">
      <c r="A2965" s="39" t="s">
        <v>475</v>
      </c>
    </row>
    <row r="2966" spans="1:1" x14ac:dyDescent="0.2">
      <c r="A2966" s="39" t="s">
        <v>476</v>
      </c>
    </row>
    <row r="2967" spans="1:1" x14ac:dyDescent="0.2">
      <c r="A2967" s="39" t="s">
        <v>477</v>
      </c>
    </row>
    <row r="2968" spans="1:1" x14ac:dyDescent="0.2">
      <c r="A2968" s="39" t="s">
        <v>478</v>
      </c>
    </row>
    <row r="2969" spans="1:1" x14ac:dyDescent="0.2">
      <c r="A2969" s="39" t="s">
        <v>1160</v>
      </c>
    </row>
    <row r="2970" spans="1:1" x14ac:dyDescent="0.2">
      <c r="A2970" s="39" t="s">
        <v>480</v>
      </c>
    </row>
    <row r="2971" spans="1:1" x14ac:dyDescent="0.2">
      <c r="A2971" s="39" t="s">
        <v>481</v>
      </c>
    </row>
    <row r="2972" spans="1:1" x14ac:dyDescent="0.2">
      <c r="A2972" s="39" t="s">
        <v>482</v>
      </c>
    </row>
    <row r="2973" spans="1:1" x14ac:dyDescent="0.2">
      <c r="A2973" s="39" t="s">
        <v>483</v>
      </c>
    </row>
    <row r="2974" spans="1:1" x14ac:dyDescent="0.2">
      <c r="A2974" s="39" t="s">
        <v>484</v>
      </c>
    </row>
    <row r="2975" spans="1:1" x14ac:dyDescent="0.2">
      <c r="A2975" s="39" t="s">
        <v>1161</v>
      </c>
    </row>
    <row r="2976" spans="1:1" x14ac:dyDescent="0.2">
      <c r="A2976" s="39" t="s">
        <v>1162</v>
      </c>
    </row>
    <row r="2977" spans="1:1" x14ac:dyDescent="0.2">
      <c r="A2977" s="39" t="s">
        <v>1163</v>
      </c>
    </row>
    <row r="2978" spans="1:1" x14ac:dyDescent="0.2">
      <c r="A2978" s="39" t="s">
        <v>1164</v>
      </c>
    </row>
    <row r="2979" spans="1:1" x14ac:dyDescent="0.2">
      <c r="A2979" s="39" t="s">
        <v>1165</v>
      </c>
    </row>
    <row r="2980" spans="1:1" x14ac:dyDescent="0.2">
      <c r="A2980" s="39" t="s">
        <v>490</v>
      </c>
    </row>
    <row r="2981" spans="1:1" x14ac:dyDescent="0.2">
      <c r="A2981" s="39" t="s">
        <v>1166</v>
      </c>
    </row>
    <row r="2982" spans="1:1" x14ac:dyDescent="0.2">
      <c r="A2982" s="39" t="s">
        <v>1167</v>
      </c>
    </row>
    <row r="2983" spans="1:1" x14ac:dyDescent="0.2">
      <c r="A2983" s="39" t="s">
        <v>1168</v>
      </c>
    </row>
    <row r="2984" spans="1:1" x14ac:dyDescent="0.2">
      <c r="A2984" s="39" t="s">
        <v>1169</v>
      </c>
    </row>
    <row r="2985" spans="1:1" x14ac:dyDescent="0.2">
      <c r="A2985" s="39" t="s">
        <v>495</v>
      </c>
    </row>
    <row r="2986" spans="1:1" x14ac:dyDescent="0.2">
      <c r="A2986" s="39" t="s">
        <v>1170</v>
      </c>
    </row>
    <row r="2987" spans="1:1" x14ac:dyDescent="0.2">
      <c r="A2987" s="39" t="s">
        <v>1171</v>
      </c>
    </row>
    <row r="2988" spans="1:1" x14ac:dyDescent="0.2">
      <c r="A2988" s="39" t="s">
        <v>498</v>
      </c>
    </row>
    <row r="2989" spans="1:1" x14ac:dyDescent="0.2">
      <c r="A2989" s="39" t="s">
        <v>1172</v>
      </c>
    </row>
    <row r="2990" spans="1:1" x14ac:dyDescent="0.2">
      <c r="A2990" s="39" t="s">
        <v>1173</v>
      </c>
    </row>
    <row r="2991" spans="1:1" x14ac:dyDescent="0.2">
      <c r="A2991" s="39" t="s">
        <v>501</v>
      </c>
    </row>
    <row r="2992" spans="1:1" x14ac:dyDescent="0.2">
      <c r="A2992" s="39" t="s">
        <v>1174</v>
      </c>
    </row>
    <row r="2993" spans="1:1" x14ac:dyDescent="0.2">
      <c r="A2993" s="39" t="s">
        <v>503</v>
      </c>
    </row>
    <row r="2994" spans="1:1" x14ac:dyDescent="0.2">
      <c r="A2994" s="39" t="s">
        <v>504</v>
      </c>
    </row>
    <row r="2995" spans="1:1" x14ac:dyDescent="0.2">
      <c r="A2995" s="39" t="s">
        <v>1175</v>
      </c>
    </row>
    <row r="2996" spans="1:1" x14ac:dyDescent="0.2">
      <c r="A2996" s="39" t="s">
        <v>506</v>
      </c>
    </row>
    <row r="2997" spans="1:1" x14ac:dyDescent="0.2">
      <c r="A2997" s="39" t="s">
        <v>1176</v>
      </c>
    </row>
    <row r="2998" spans="1:1" x14ac:dyDescent="0.2">
      <c r="A2998" s="39" t="s">
        <v>1177</v>
      </c>
    </row>
    <row r="2999" spans="1:1" x14ac:dyDescent="0.2">
      <c r="A2999" s="39" t="s">
        <v>1178</v>
      </c>
    </row>
    <row r="3000" spans="1:1" x14ac:dyDescent="0.2">
      <c r="A3000" s="39" t="s">
        <v>1179</v>
      </c>
    </row>
    <row r="3001" spans="1:1" x14ac:dyDescent="0.2">
      <c r="A3001" s="39" t="s">
        <v>511</v>
      </c>
    </row>
    <row r="3002" spans="1:1" x14ac:dyDescent="0.2">
      <c r="A3002" s="39" t="s">
        <v>251</v>
      </c>
    </row>
    <row r="3003" spans="1:1" x14ac:dyDescent="0.2">
      <c r="A3003" s="39" t="s">
        <v>512</v>
      </c>
    </row>
    <row r="3004" spans="1:1" x14ac:dyDescent="0.2">
      <c r="A3004" s="39" t="s">
        <v>513</v>
      </c>
    </row>
    <row r="3005" spans="1:1" x14ac:dyDescent="0.2">
      <c r="A3005" s="39" t="s">
        <v>514</v>
      </c>
    </row>
    <row r="3006" spans="1:1" x14ac:dyDescent="0.2">
      <c r="A3006" s="39" t="s">
        <v>515</v>
      </c>
    </row>
    <row r="3007" spans="1:1" x14ac:dyDescent="0.2">
      <c r="A3007" s="39" t="s">
        <v>516</v>
      </c>
    </row>
    <row r="3008" spans="1:1" x14ac:dyDescent="0.2">
      <c r="A3008" s="39" t="s">
        <v>517</v>
      </c>
    </row>
    <row r="3009" spans="1:1" x14ac:dyDescent="0.2">
      <c r="A3009" s="39" t="s">
        <v>518</v>
      </c>
    </row>
    <row r="3010" spans="1:1" x14ac:dyDescent="0.2">
      <c r="A3010" s="39" t="s">
        <v>519</v>
      </c>
    </row>
    <row r="3011" spans="1:1" x14ac:dyDescent="0.2">
      <c r="A3011" s="39" t="s">
        <v>520</v>
      </c>
    </row>
    <row r="3012" spans="1:1" x14ac:dyDescent="0.2">
      <c r="A3012" s="39" t="s">
        <v>521</v>
      </c>
    </row>
    <row r="3013" spans="1:1" x14ac:dyDescent="0.2">
      <c r="A3013" s="39" t="s">
        <v>1180</v>
      </c>
    </row>
    <row r="3014" spans="1:1" x14ac:dyDescent="0.2">
      <c r="A3014" s="39" t="s">
        <v>1181</v>
      </c>
    </row>
    <row r="3015" spans="1:1" x14ac:dyDescent="0.2">
      <c r="A3015" s="39" t="s">
        <v>1182</v>
      </c>
    </row>
    <row r="3016" spans="1:1" x14ac:dyDescent="0.2">
      <c r="A3016" s="39" t="s">
        <v>525</v>
      </c>
    </row>
    <row r="3017" spans="1:1" x14ac:dyDescent="0.2">
      <c r="A3017" s="39" t="s">
        <v>526</v>
      </c>
    </row>
    <row r="3018" spans="1:1" x14ac:dyDescent="0.2">
      <c r="A3018" s="39" t="s">
        <v>527</v>
      </c>
    </row>
    <row r="3019" spans="1:1" x14ac:dyDescent="0.2">
      <c r="A3019" s="39" t="s">
        <v>528</v>
      </c>
    </row>
    <row r="3020" spans="1:1" x14ac:dyDescent="0.2">
      <c r="A3020" s="39" t="s">
        <v>253</v>
      </c>
    </row>
    <row r="3021" spans="1:1" x14ac:dyDescent="0.2">
      <c r="A3021" s="39" t="s">
        <v>529</v>
      </c>
    </row>
    <row r="3022" spans="1:1" x14ac:dyDescent="0.2">
      <c r="A3022" s="39" t="s">
        <v>530</v>
      </c>
    </row>
    <row r="3023" spans="1:1" x14ac:dyDescent="0.2">
      <c r="A3023" s="39" t="s">
        <v>531</v>
      </c>
    </row>
    <row r="3024" spans="1:1" x14ac:dyDescent="0.2">
      <c r="A3024" s="39" t="s">
        <v>532</v>
      </c>
    </row>
    <row r="3025" spans="1:1" x14ac:dyDescent="0.2">
      <c r="A3025" s="39" t="s">
        <v>533</v>
      </c>
    </row>
    <row r="3026" spans="1:1" x14ac:dyDescent="0.2">
      <c r="A3026" s="39" t="s">
        <v>534</v>
      </c>
    </row>
    <row r="3027" spans="1:1" x14ac:dyDescent="0.2">
      <c r="A3027" s="39" t="s">
        <v>535</v>
      </c>
    </row>
    <row r="3028" spans="1:1" x14ac:dyDescent="0.2">
      <c r="A3028" s="39" t="s">
        <v>536</v>
      </c>
    </row>
    <row r="3029" spans="1:1" x14ac:dyDescent="0.2">
      <c r="A3029" s="39" t="s">
        <v>537</v>
      </c>
    </row>
    <row r="3030" spans="1:1" x14ac:dyDescent="0.2">
      <c r="A3030" s="39" t="s">
        <v>538</v>
      </c>
    </row>
    <row r="3031" spans="1:1" x14ac:dyDescent="0.2">
      <c r="A3031" s="39" t="s">
        <v>1183</v>
      </c>
    </row>
    <row r="3032" spans="1:1" x14ac:dyDescent="0.2">
      <c r="A3032" s="39" t="s">
        <v>1184</v>
      </c>
    </row>
    <row r="3033" spans="1:1" x14ac:dyDescent="0.2">
      <c r="A3033" s="39" t="s">
        <v>1185</v>
      </c>
    </row>
    <row r="3034" spans="1:1" x14ac:dyDescent="0.2">
      <c r="A3034" s="39" t="s">
        <v>736</v>
      </c>
    </row>
    <row r="3035" spans="1:1" x14ac:dyDescent="0.2">
      <c r="A3035" s="39" t="s">
        <v>543</v>
      </c>
    </row>
    <row r="3036" spans="1:1" x14ac:dyDescent="0.2">
      <c r="A3036" s="39" t="s">
        <v>544</v>
      </c>
    </row>
    <row r="3037" spans="1:1" x14ac:dyDescent="0.2">
      <c r="A3037" s="39" t="s">
        <v>254</v>
      </c>
    </row>
    <row r="3038" spans="1:1" x14ac:dyDescent="0.2">
      <c r="A3038" s="39" t="s">
        <v>255</v>
      </c>
    </row>
    <row r="3039" spans="1:1" x14ac:dyDescent="0.2">
      <c r="A3039" s="39" t="s">
        <v>545</v>
      </c>
    </row>
    <row r="3040" spans="1:1" x14ac:dyDescent="0.2">
      <c r="A3040" s="39" t="s">
        <v>546</v>
      </c>
    </row>
    <row r="3041" spans="1:1" x14ac:dyDescent="0.2">
      <c r="A3041" s="39" t="s">
        <v>547</v>
      </c>
    </row>
    <row r="3042" spans="1:1" x14ac:dyDescent="0.2">
      <c r="A3042" s="39" t="s">
        <v>548</v>
      </c>
    </row>
    <row r="3043" spans="1:1" x14ac:dyDescent="0.2">
      <c r="A3043" s="39" t="s">
        <v>549</v>
      </c>
    </row>
    <row r="3044" spans="1:1" x14ac:dyDescent="0.2">
      <c r="A3044" s="39" t="s">
        <v>550</v>
      </c>
    </row>
    <row r="3045" spans="1:1" x14ac:dyDescent="0.2">
      <c r="A3045" s="39" t="s">
        <v>551</v>
      </c>
    </row>
    <row r="3046" spans="1:1" x14ac:dyDescent="0.2">
      <c r="A3046" s="39" t="s">
        <v>552</v>
      </c>
    </row>
    <row r="3047" spans="1:1" x14ac:dyDescent="0.2">
      <c r="A3047" s="39" t="s">
        <v>553</v>
      </c>
    </row>
    <row r="3048" spans="1:1" x14ac:dyDescent="0.2">
      <c r="A3048" s="39" t="s">
        <v>554</v>
      </c>
    </row>
    <row r="3049" spans="1:1" x14ac:dyDescent="0.2">
      <c r="A3049" s="39" t="s">
        <v>555</v>
      </c>
    </row>
    <row r="3050" spans="1:1" x14ac:dyDescent="0.2">
      <c r="A3050" s="39" t="s">
        <v>556</v>
      </c>
    </row>
    <row r="3051" spans="1:1" x14ac:dyDescent="0.2">
      <c r="A3051" s="39" t="s">
        <v>557</v>
      </c>
    </row>
    <row r="3052" spans="1:1" x14ac:dyDescent="0.2">
      <c r="A3052" s="39" t="s">
        <v>558</v>
      </c>
    </row>
    <row r="3053" spans="1:1" x14ac:dyDescent="0.2">
      <c r="A3053" s="39" t="s">
        <v>559</v>
      </c>
    </row>
    <row r="3054" spans="1:1" x14ac:dyDescent="0.2">
      <c r="A3054" s="39" t="s">
        <v>560</v>
      </c>
    </row>
    <row r="3055" spans="1:1" x14ac:dyDescent="0.2">
      <c r="A3055" s="39" t="s">
        <v>561</v>
      </c>
    </row>
    <row r="3056" spans="1:1" x14ac:dyDescent="0.2">
      <c r="A3056" s="39" t="s">
        <v>562</v>
      </c>
    </row>
    <row r="3057" spans="1:1" x14ac:dyDescent="0.2">
      <c r="A3057" s="39" t="s">
        <v>563</v>
      </c>
    </row>
    <row r="3058" spans="1:1" x14ac:dyDescent="0.2">
      <c r="A3058" s="39" t="s">
        <v>564</v>
      </c>
    </row>
    <row r="3059" spans="1:1" x14ac:dyDescent="0.2">
      <c r="A3059" s="39" t="s">
        <v>1186</v>
      </c>
    </row>
    <row r="3060" spans="1:1" x14ac:dyDescent="0.2">
      <c r="A3060" s="39" t="s">
        <v>566</v>
      </c>
    </row>
    <row r="3061" spans="1:1" x14ac:dyDescent="0.2">
      <c r="A3061" s="39" t="s">
        <v>567</v>
      </c>
    </row>
    <row r="3062" spans="1:1" x14ac:dyDescent="0.2">
      <c r="A3062" s="39" t="s">
        <v>1187</v>
      </c>
    </row>
    <row r="3063" spans="1:1" x14ac:dyDescent="0.2">
      <c r="A3063" s="39" t="s">
        <v>569</v>
      </c>
    </row>
    <row r="3064" spans="1:1" x14ac:dyDescent="0.2">
      <c r="A3064" s="39" t="s">
        <v>570</v>
      </c>
    </row>
    <row r="3065" spans="1:1" x14ac:dyDescent="0.2">
      <c r="A3065" s="39" t="s">
        <v>1188</v>
      </c>
    </row>
    <row r="3066" spans="1:1" x14ac:dyDescent="0.2">
      <c r="A3066" s="39" t="s">
        <v>1189</v>
      </c>
    </row>
    <row r="3067" spans="1:1" x14ac:dyDescent="0.2">
      <c r="A3067" s="39" t="s">
        <v>1190</v>
      </c>
    </row>
    <row r="3068" spans="1:1" x14ac:dyDescent="0.2">
      <c r="A3068" s="39" t="s">
        <v>1191</v>
      </c>
    </row>
    <row r="3069" spans="1:1" x14ac:dyDescent="0.2">
      <c r="A3069" s="39" t="s">
        <v>1192</v>
      </c>
    </row>
    <row r="3070" spans="1:1" x14ac:dyDescent="0.2">
      <c r="A3070" s="39" t="s">
        <v>1193</v>
      </c>
    </row>
    <row r="3071" spans="1:1" x14ac:dyDescent="0.2">
      <c r="A3071" s="39" t="s">
        <v>1194</v>
      </c>
    </row>
    <row r="3072" spans="1:1" x14ac:dyDescent="0.2">
      <c r="A3072" s="39" t="s">
        <v>1195</v>
      </c>
    </row>
    <row r="3073" spans="1:1" x14ac:dyDescent="0.2">
      <c r="A3073" s="39" t="s">
        <v>579</v>
      </c>
    </row>
    <row r="3074" spans="1:1" x14ac:dyDescent="0.2">
      <c r="A3074" s="39" t="s">
        <v>580</v>
      </c>
    </row>
    <row r="3075" spans="1:1" x14ac:dyDescent="0.2">
      <c r="A3075" s="39" t="s">
        <v>581</v>
      </c>
    </row>
    <row r="3076" spans="1:1" x14ac:dyDescent="0.2">
      <c r="A3076" s="39" t="s">
        <v>582</v>
      </c>
    </row>
    <row r="3077" spans="1:1" x14ac:dyDescent="0.2">
      <c r="A3077" s="39" t="s">
        <v>583</v>
      </c>
    </row>
    <row r="3078" spans="1:1" x14ac:dyDescent="0.2">
      <c r="A3078" s="39" t="s">
        <v>584</v>
      </c>
    </row>
    <row r="3079" spans="1:1" x14ac:dyDescent="0.2">
      <c r="A3079" s="39" t="s">
        <v>585</v>
      </c>
    </row>
    <row r="3080" spans="1:1" x14ac:dyDescent="0.2">
      <c r="A3080" s="39" t="s">
        <v>586</v>
      </c>
    </row>
    <row r="3081" spans="1:1" x14ac:dyDescent="0.2">
      <c r="A3081" s="39" t="s">
        <v>587</v>
      </c>
    </row>
    <row r="3082" spans="1:1" x14ac:dyDescent="0.2">
      <c r="A3082" s="39" t="s">
        <v>588</v>
      </c>
    </row>
    <row r="3083" spans="1:1" x14ac:dyDescent="0.2">
      <c r="A3083" s="39" t="s">
        <v>589</v>
      </c>
    </row>
    <row r="3084" spans="1:1" x14ac:dyDescent="0.2">
      <c r="A3084" s="39" t="s">
        <v>590</v>
      </c>
    </row>
    <row r="3085" spans="1:1" x14ac:dyDescent="0.2">
      <c r="A3085" s="39" t="s">
        <v>1196</v>
      </c>
    </row>
    <row r="3086" spans="1:1" x14ac:dyDescent="0.2">
      <c r="A3086" s="39" t="s">
        <v>1197</v>
      </c>
    </row>
    <row r="3087" spans="1:1" x14ac:dyDescent="0.2">
      <c r="A3087" s="39" t="s">
        <v>1198</v>
      </c>
    </row>
    <row r="3088" spans="1:1" x14ac:dyDescent="0.2">
      <c r="A3088" s="39" t="s">
        <v>1199</v>
      </c>
    </row>
    <row r="3089" spans="1:1" x14ac:dyDescent="0.2">
      <c r="A3089" s="39" t="s">
        <v>595</v>
      </c>
    </row>
    <row r="3090" spans="1:1" x14ac:dyDescent="0.2">
      <c r="A3090" s="39" t="s">
        <v>596</v>
      </c>
    </row>
    <row r="3091" spans="1:1" x14ac:dyDescent="0.2">
      <c r="A3091" s="39" t="s">
        <v>597</v>
      </c>
    </row>
    <row r="3092" spans="1:1" x14ac:dyDescent="0.2">
      <c r="A3092" s="39" t="s">
        <v>598</v>
      </c>
    </row>
    <row r="3093" spans="1:1" x14ac:dyDescent="0.2">
      <c r="A3093" s="39" t="s">
        <v>599</v>
      </c>
    </row>
    <row r="3094" spans="1:1" x14ac:dyDescent="0.2">
      <c r="A3094" s="39" t="s">
        <v>600</v>
      </c>
    </row>
    <row r="3095" spans="1:1" x14ac:dyDescent="0.2">
      <c r="A3095" s="39" t="s">
        <v>601</v>
      </c>
    </row>
    <row r="3096" spans="1:1" x14ac:dyDescent="0.2">
      <c r="A3096" s="39" t="s">
        <v>602</v>
      </c>
    </row>
    <row r="3097" spans="1:1" x14ac:dyDescent="0.2">
      <c r="A3097" s="39" t="s">
        <v>603</v>
      </c>
    </row>
    <row r="3098" spans="1:1" x14ac:dyDescent="0.2">
      <c r="A3098" s="39" t="s">
        <v>604</v>
      </c>
    </row>
    <row r="3099" spans="1:1" x14ac:dyDescent="0.2">
      <c r="A3099" s="39" t="s">
        <v>605</v>
      </c>
    </row>
    <row r="3100" spans="1:1" x14ac:dyDescent="0.2">
      <c r="A3100" s="39" t="s">
        <v>606</v>
      </c>
    </row>
    <row r="3101" spans="1:1" x14ac:dyDescent="0.2">
      <c r="A3101" s="39" t="s">
        <v>607</v>
      </c>
    </row>
    <row r="3102" spans="1:1" x14ac:dyDescent="0.2">
      <c r="A3102" s="39" t="s">
        <v>608</v>
      </c>
    </row>
    <row r="3103" spans="1:1" x14ac:dyDescent="0.2">
      <c r="A3103" s="39" t="s">
        <v>1200</v>
      </c>
    </row>
    <row r="3104" spans="1:1" x14ac:dyDescent="0.2">
      <c r="A3104" s="39" t="s">
        <v>1201</v>
      </c>
    </row>
    <row r="3105" spans="1:1" x14ac:dyDescent="0.2">
      <c r="A3105" s="39" t="s">
        <v>1202</v>
      </c>
    </row>
    <row r="3106" spans="1:1" x14ac:dyDescent="0.2">
      <c r="A3106" s="39" t="s">
        <v>612</v>
      </c>
    </row>
    <row r="3107" spans="1:1" x14ac:dyDescent="0.2">
      <c r="A3107" s="39" t="s">
        <v>613</v>
      </c>
    </row>
    <row r="3108" spans="1:1" x14ac:dyDescent="0.2">
      <c r="A3108" s="39" t="s">
        <v>614</v>
      </c>
    </row>
    <row r="3109" spans="1:1" x14ac:dyDescent="0.2">
      <c r="A3109" s="39" t="s">
        <v>260</v>
      </c>
    </row>
    <row r="3110" spans="1:1" x14ac:dyDescent="0.2">
      <c r="A3110" s="39" t="s">
        <v>1203</v>
      </c>
    </row>
    <row r="3111" spans="1:1" x14ac:dyDescent="0.2">
      <c r="A3111" s="39" t="s">
        <v>0</v>
      </c>
    </row>
    <row r="3112" spans="1:1" x14ac:dyDescent="0.2">
      <c r="A3112" s="39"/>
    </row>
    <row r="3113" spans="1:1" x14ac:dyDescent="0.2">
      <c r="A3113" s="39"/>
    </row>
    <row r="3114" spans="1:1" x14ac:dyDescent="0.2">
      <c r="A3114" s="39"/>
    </row>
    <row r="3115" spans="1:1" x14ac:dyDescent="0.2">
      <c r="A3115" s="39"/>
    </row>
    <row r="3116" spans="1:1" x14ac:dyDescent="0.2">
      <c r="A3116" s="39"/>
    </row>
    <row r="3117" spans="1:1" x14ac:dyDescent="0.2">
      <c r="A3117" s="39"/>
    </row>
    <row r="3118" spans="1:1" x14ac:dyDescent="0.2">
      <c r="A3118" s="39"/>
    </row>
    <row r="3119" spans="1:1" x14ac:dyDescent="0.2">
      <c r="A3119" s="39"/>
    </row>
    <row r="3120" spans="1:1" x14ac:dyDescent="0.2">
      <c r="A3120" s="39"/>
    </row>
    <row r="3121" spans="1:1" x14ac:dyDescent="0.2">
      <c r="A3121" s="39"/>
    </row>
    <row r="3122" spans="1:1" x14ac:dyDescent="0.2">
      <c r="A3122" s="39"/>
    </row>
    <row r="3123" spans="1:1" x14ac:dyDescent="0.2">
      <c r="A3123" s="39"/>
    </row>
    <row r="3124" spans="1:1" x14ac:dyDescent="0.2">
      <c r="A3124" s="39"/>
    </row>
    <row r="3125" spans="1:1" x14ac:dyDescent="0.2">
      <c r="A3125" s="39"/>
    </row>
    <row r="3126" spans="1:1" x14ac:dyDescent="0.2">
      <c r="A3126" s="39"/>
    </row>
    <row r="3127" spans="1:1" x14ac:dyDescent="0.2">
      <c r="A3127" s="39"/>
    </row>
    <row r="3128" spans="1:1" x14ac:dyDescent="0.2">
      <c r="A3128" s="39"/>
    </row>
    <row r="3129" spans="1:1" x14ac:dyDescent="0.2">
      <c r="A3129" s="39"/>
    </row>
    <row r="3130" spans="1:1" x14ac:dyDescent="0.2">
      <c r="A3130" s="39"/>
    </row>
    <row r="3131" spans="1:1" x14ac:dyDescent="0.2">
      <c r="A3131" s="39"/>
    </row>
    <row r="3132" spans="1:1" x14ac:dyDescent="0.2">
      <c r="A3132" s="39"/>
    </row>
    <row r="3133" spans="1:1" x14ac:dyDescent="0.2">
      <c r="A3133" s="39"/>
    </row>
    <row r="3134" spans="1:1" x14ac:dyDescent="0.2">
      <c r="A3134" s="39"/>
    </row>
    <row r="3135" spans="1:1" x14ac:dyDescent="0.2">
      <c r="A3135" s="39"/>
    </row>
    <row r="3136" spans="1:1" x14ac:dyDescent="0.2">
      <c r="A3136" s="39"/>
    </row>
    <row r="3137" spans="1:1" x14ac:dyDescent="0.2">
      <c r="A3137" s="39"/>
    </row>
    <row r="3138" spans="1:1" x14ac:dyDescent="0.2">
      <c r="A3138" s="39"/>
    </row>
    <row r="3139" spans="1:1" x14ac:dyDescent="0.2">
      <c r="A3139" s="39"/>
    </row>
    <row r="3140" spans="1:1" x14ac:dyDescent="0.2">
      <c r="A3140" s="39"/>
    </row>
    <row r="3141" spans="1:1" x14ac:dyDescent="0.2">
      <c r="A3141" s="39"/>
    </row>
    <row r="3142" spans="1:1" x14ac:dyDescent="0.2">
      <c r="A3142" s="39"/>
    </row>
    <row r="3143" spans="1:1" x14ac:dyDescent="0.2">
      <c r="A3143" s="39"/>
    </row>
    <row r="3144" spans="1:1" x14ac:dyDescent="0.2">
      <c r="A3144" s="39"/>
    </row>
    <row r="3145" spans="1:1" x14ac:dyDescent="0.2">
      <c r="A3145" s="39"/>
    </row>
    <row r="3146" spans="1:1" x14ac:dyDescent="0.2">
      <c r="A3146" s="39"/>
    </row>
    <row r="3147" spans="1:1" x14ac:dyDescent="0.2">
      <c r="A3147" s="39"/>
    </row>
    <row r="3148" spans="1:1" x14ac:dyDescent="0.2">
      <c r="A3148" s="39"/>
    </row>
    <row r="3149" spans="1:1" x14ac:dyDescent="0.2">
      <c r="A3149" s="39"/>
    </row>
    <row r="3150" spans="1:1" x14ac:dyDescent="0.2">
      <c r="A3150" s="39"/>
    </row>
    <row r="3151" spans="1:1" x14ac:dyDescent="0.2">
      <c r="A3151" s="39"/>
    </row>
    <row r="3152" spans="1:1" x14ac:dyDescent="0.2">
      <c r="A3152" s="39"/>
    </row>
    <row r="3153" spans="1:1" x14ac:dyDescent="0.2">
      <c r="A3153" s="39"/>
    </row>
    <row r="3154" spans="1:1" x14ac:dyDescent="0.2">
      <c r="A3154" s="39"/>
    </row>
    <row r="3155" spans="1:1" x14ac:dyDescent="0.2">
      <c r="A3155" s="39"/>
    </row>
    <row r="3156" spans="1:1" x14ac:dyDescent="0.2">
      <c r="A3156" s="39"/>
    </row>
    <row r="3157" spans="1:1" x14ac:dyDescent="0.2">
      <c r="A3157" s="39"/>
    </row>
    <row r="3158" spans="1:1" x14ac:dyDescent="0.2">
      <c r="A3158" s="39"/>
    </row>
    <row r="3159" spans="1:1" x14ac:dyDescent="0.2">
      <c r="A3159" s="39"/>
    </row>
    <row r="3160" spans="1:1" x14ac:dyDescent="0.2">
      <c r="A3160" s="39"/>
    </row>
    <row r="3161" spans="1:1" x14ac:dyDescent="0.2">
      <c r="A3161" s="39"/>
    </row>
    <row r="3162" spans="1:1" x14ac:dyDescent="0.2">
      <c r="A3162" s="39"/>
    </row>
    <row r="3163" spans="1:1" x14ac:dyDescent="0.2">
      <c r="A3163" s="39"/>
    </row>
    <row r="3164" spans="1:1" x14ac:dyDescent="0.2">
      <c r="A3164" s="39"/>
    </row>
    <row r="3165" spans="1:1" x14ac:dyDescent="0.2">
      <c r="A3165" s="39"/>
    </row>
    <row r="3166" spans="1:1" x14ac:dyDescent="0.2">
      <c r="A3166" s="39"/>
    </row>
    <row r="3167" spans="1:1" x14ac:dyDescent="0.2">
      <c r="A3167" s="39"/>
    </row>
    <row r="3168" spans="1:1" x14ac:dyDescent="0.2">
      <c r="A3168" s="39"/>
    </row>
    <row r="3169" spans="1:1" x14ac:dyDescent="0.2">
      <c r="A3169" s="39"/>
    </row>
    <row r="3170" spans="1:1" x14ac:dyDescent="0.2">
      <c r="A3170" s="39"/>
    </row>
    <row r="3171" spans="1:1" x14ac:dyDescent="0.2">
      <c r="A3171" s="39"/>
    </row>
    <row r="3172" spans="1:1" x14ac:dyDescent="0.2">
      <c r="A3172" s="39"/>
    </row>
    <row r="3173" spans="1:1" x14ac:dyDescent="0.2">
      <c r="A3173" s="39"/>
    </row>
    <row r="3174" spans="1:1" x14ac:dyDescent="0.2">
      <c r="A3174" s="39"/>
    </row>
    <row r="3175" spans="1:1" x14ac:dyDescent="0.2">
      <c r="A3175" s="39"/>
    </row>
    <row r="3176" spans="1:1" x14ac:dyDescent="0.2">
      <c r="A3176" s="39"/>
    </row>
    <row r="3177" spans="1:1" x14ac:dyDescent="0.2">
      <c r="A3177" s="39"/>
    </row>
    <row r="3178" spans="1:1" x14ac:dyDescent="0.2">
      <c r="A3178" s="39"/>
    </row>
    <row r="3179" spans="1:1" x14ac:dyDescent="0.2">
      <c r="A3179" s="39"/>
    </row>
    <row r="3180" spans="1:1" x14ac:dyDescent="0.2">
      <c r="A3180" s="39"/>
    </row>
    <row r="3181" spans="1:1" x14ac:dyDescent="0.2">
      <c r="A3181" s="39"/>
    </row>
    <row r="3182" spans="1:1" x14ac:dyDescent="0.2">
      <c r="A3182" s="39"/>
    </row>
    <row r="3183" spans="1:1" x14ac:dyDescent="0.2">
      <c r="A3183" s="39"/>
    </row>
    <row r="3184" spans="1:1" x14ac:dyDescent="0.2">
      <c r="A3184" s="39"/>
    </row>
    <row r="3185" spans="1:1" x14ac:dyDescent="0.2">
      <c r="A3185" s="39"/>
    </row>
    <row r="3186" spans="1:1" x14ac:dyDescent="0.2">
      <c r="A3186" s="39"/>
    </row>
    <row r="3187" spans="1:1" x14ac:dyDescent="0.2">
      <c r="A3187" s="39"/>
    </row>
    <row r="3188" spans="1:1" x14ac:dyDescent="0.2">
      <c r="A3188" s="39"/>
    </row>
    <row r="3189" spans="1:1" x14ac:dyDescent="0.2">
      <c r="A3189" s="39"/>
    </row>
    <row r="3190" spans="1:1" x14ac:dyDescent="0.2">
      <c r="A3190" s="39"/>
    </row>
    <row r="3191" spans="1:1" x14ac:dyDescent="0.2">
      <c r="A3191" s="39"/>
    </row>
    <row r="3192" spans="1:1" x14ac:dyDescent="0.2">
      <c r="A3192" s="39"/>
    </row>
    <row r="3193" spans="1:1" x14ac:dyDescent="0.2">
      <c r="A3193" s="39"/>
    </row>
    <row r="3194" spans="1:1" x14ac:dyDescent="0.2">
      <c r="A3194" s="39"/>
    </row>
    <row r="3195" spans="1:1" x14ac:dyDescent="0.2">
      <c r="A3195" s="39"/>
    </row>
    <row r="3196" spans="1:1" x14ac:dyDescent="0.2">
      <c r="A3196" s="39"/>
    </row>
    <row r="3197" spans="1:1" x14ac:dyDescent="0.2">
      <c r="A3197" s="39"/>
    </row>
    <row r="3198" spans="1:1" x14ac:dyDescent="0.2">
      <c r="A3198" s="39"/>
    </row>
    <row r="3199" spans="1:1" x14ac:dyDescent="0.2">
      <c r="A3199" s="39"/>
    </row>
    <row r="3200" spans="1:1" x14ac:dyDescent="0.2">
      <c r="A3200" s="39"/>
    </row>
    <row r="3201" spans="1:1" x14ac:dyDescent="0.2">
      <c r="A3201" s="39"/>
    </row>
    <row r="3202" spans="1:1" x14ac:dyDescent="0.2">
      <c r="A3202" s="39"/>
    </row>
    <row r="3203" spans="1:1" x14ac:dyDescent="0.2">
      <c r="A3203" s="39"/>
    </row>
    <row r="3204" spans="1:1" x14ac:dyDescent="0.2">
      <c r="A3204" s="39"/>
    </row>
    <row r="3205" spans="1:1" x14ac:dyDescent="0.2">
      <c r="A3205" s="39"/>
    </row>
    <row r="3206" spans="1:1" x14ac:dyDescent="0.2">
      <c r="A3206" s="39"/>
    </row>
    <row r="3207" spans="1:1" x14ac:dyDescent="0.2">
      <c r="A3207" s="39"/>
    </row>
    <row r="3208" spans="1:1" x14ac:dyDescent="0.2">
      <c r="A3208" s="39"/>
    </row>
    <row r="3209" spans="1:1" x14ac:dyDescent="0.2">
      <c r="A3209" s="39"/>
    </row>
    <row r="3210" spans="1:1" x14ac:dyDescent="0.2">
      <c r="A3210" s="39"/>
    </row>
    <row r="3211" spans="1:1" x14ac:dyDescent="0.2">
      <c r="A3211" s="39"/>
    </row>
    <row r="3212" spans="1:1" x14ac:dyDescent="0.2">
      <c r="A3212" s="39"/>
    </row>
    <row r="3213" spans="1:1" x14ac:dyDescent="0.2">
      <c r="A3213" s="39"/>
    </row>
    <row r="3214" spans="1:1" x14ac:dyDescent="0.2">
      <c r="A3214" s="39"/>
    </row>
    <row r="3215" spans="1:1" x14ac:dyDescent="0.2">
      <c r="A3215" s="39"/>
    </row>
    <row r="3216" spans="1:1" x14ac:dyDescent="0.2">
      <c r="A3216" s="39"/>
    </row>
  </sheetData>
  <mergeCells count="1">
    <mergeCell ref="H4:I4"/>
  </mergeCells>
  <phoneticPr fontId="21" type="noConversion"/>
  <dataValidations count="2">
    <dataValidation type="list" allowBlank="1" showInputMessage="1" showErrorMessage="1" sqref="F4">
      <formula1>IDIOLIST</formula1>
    </dataValidation>
    <dataValidation type="list" allowBlank="1" showInputMessage="1" showErrorMessage="1" sqref="D5">
      <formula1>$AN$2:$AN$12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mdCalc">
          <controlPr defaultSize="0" print="0" autoLine="0" autoPict="0" r:id="rId5">
            <anchor moveWithCells="1" sizeWithCells="1">
              <from>
                <xdr:col>7</xdr:col>
                <xdr:colOff>1057275</xdr:colOff>
                <xdr:row>1</xdr:row>
                <xdr:rowOff>38100</xdr:rowOff>
              </from>
              <to>
                <xdr:col>10</xdr:col>
                <xdr:colOff>85725</xdr:colOff>
                <xdr:row>2</xdr:row>
                <xdr:rowOff>47625</xdr:rowOff>
              </to>
            </anchor>
          </controlPr>
        </control>
      </mc:Choice>
      <mc:Fallback>
        <control shapeId="3073" r:id="rId4" name="cmdCalc"/>
      </mc:Fallback>
    </mc:AlternateContent>
    <mc:AlternateContent xmlns:mc="http://schemas.openxmlformats.org/markup-compatibility/2006">
      <mc:Choice Requires="x14">
        <control shapeId="3090" r:id="rId6" name="cmdMETEO">
          <controlPr defaultSize="0" autoFill="0" autoLine="0" r:id="rId7">
            <anchor moveWithCells="1">
              <from>
                <xdr:col>4</xdr:col>
                <xdr:colOff>533400</xdr:colOff>
                <xdr:row>19</xdr:row>
                <xdr:rowOff>66675</xdr:rowOff>
              </from>
              <to>
                <xdr:col>8</xdr:col>
                <xdr:colOff>1371600</xdr:colOff>
                <xdr:row>20</xdr:row>
                <xdr:rowOff>590550</xdr:rowOff>
              </to>
            </anchor>
          </controlPr>
        </control>
      </mc:Choice>
      <mc:Fallback>
        <control shapeId="3090" r:id="rId6" name="cmdMETEO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G424"/>
  <sheetViews>
    <sheetView workbookViewId="0">
      <selection activeCell="B3" sqref="B3"/>
    </sheetView>
  </sheetViews>
  <sheetFormatPr baseColWidth="10" defaultRowHeight="12.75" x14ac:dyDescent="0.2"/>
  <cols>
    <col min="2" max="2" width="18.28515625" customWidth="1"/>
    <col min="3" max="3" width="14" customWidth="1"/>
  </cols>
  <sheetData>
    <row r="2" spans="1:7" x14ac:dyDescent="0.2">
      <c r="A2" t="str">
        <f>HLOOKUP(METEO!$D$1,termes,16,0)</f>
        <v>data</v>
      </c>
      <c r="B2" s="120">
        <v>43263.430277777778</v>
      </c>
      <c r="C2" s="27" t="s">
        <v>132</v>
      </c>
      <c r="G2" t="s">
        <v>1263</v>
      </c>
    </row>
    <row r="3" spans="1:7" x14ac:dyDescent="0.2">
      <c r="A3" t="str">
        <f>HLOOKUP(METEO!$D$1,termes,16,0)</f>
        <v>data</v>
      </c>
      <c r="B3" s="120">
        <v>43277.430289351854</v>
      </c>
      <c r="C3" s="27" t="s">
        <v>133</v>
      </c>
    </row>
    <row r="8" spans="1:7" x14ac:dyDescent="0.2">
      <c r="A8" s="119" t="str">
        <f>+A3</f>
        <v>data</v>
      </c>
      <c r="B8" s="119" t="str">
        <f>HLOOKUP(METEO!$D$1,termes,22,0)</f>
        <v>Tª mitja dia des de 12/06/2018 a 26/06/2018</v>
      </c>
    </row>
    <row r="9" spans="1:7" x14ac:dyDescent="0.2">
      <c r="A9" s="2">
        <v>43264</v>
      </c>
      <c r="B9" s="28">
        <v>18.700000762939453</v>
      </c>
    </row>
    <row r="10" spans="1:7" x14ac:dyDescent="0.2">
      <c r="A10" s="2">
        <v>43265</v>
      </c>
      <c r="B10" s="28">
        <v>17.899999618530273</v>
      </c>
    </row>
    <row r="11" spans="1:7" x14ac:dyDescent="0.2">
      <c r="A11" s="2">
        <v>43266</v>
      </c>
      <c r="B11" s="28">
        <v>19.200000762939453</v>
      </c>
    </row>
    <row r="12" spans="1:7" x14ac:dyDescent="0.2">
      <c r="A12" s="2">
        <v>43267</v>
      </c>
      <c r="B12" s="28">
        <v>20.200000762939453</v>
      </c>
    </row>
    <row r="13" spans="1:7" x14ac:dyDescent="0.2">
      <c r="A13" s="2">
        <v>43268</v>
      </c>
      <c r="B13" s="28">
        <v>20.799999237060547</v>
      </c>
    </row>
    <row r="14" spans="1:7" x14ac:dyDescent="0.2">
      <c r="A14" s="2">
        <v>43269</v>
      </c>
      <c r="B14" s="28">
        <v>20.700000762939453</v>
      </c>
    </row>
    <row r="15" spans="1:7" x14ac:dyDescent="0.2">
      <c r="A15" s="2">
        <v>43270</v>
      </c>
      <c r="B15" s="28">
        <v>21.600000381469727</v>
      </c>
    </row>
    <row r="16" spans="1:7" x14ac:dyDescent="0.2">
      <c r="A16" s="2">
        <v>43271</v>
      </c>
      <c r="B16" s="28">
        <v>23.100000381469727</v>
      </c>
    </row>
    <row r="17" spans="1:2" x14ac:dyDescent="0.2">
      <c r="A17" s="2">
        <v>43272</v>
      </c>
      <c r="B17" s="28">
        <v>23.899999618530273</v>
      </c>
    </row>
    <row r="18" spans="1:2" x14ac:dyDescent="0.2">
      <c r="A18" s="2">
        <v>43273</v>
      </c>
      <c r="B18" s="28">
        <v>24.299999237060547</v>
      </c>
    </row>
    <row r="19" spans="1:2" x14ac:dyDescent="0.2">
      <c r="A19" s="2">
        <v>43274</v>
      </c>
      <c r="B19" s="28">
        <v>22.399999618530273</v>
      </c>
    </row>
    <row r="20" spans="1:2" x14ac:dyDescent="0.2">
      <c r="A20" s="2">
        <v>43275</v>
      </c>
      <c r="B20" s="28">
        <v>23.100000381469727</v>
      </c>
    </row>
    <row r="21" spans="1:2" x14ac:dyDescent="0.2">
      <c r="A21" s="2">
        <v>43276</v>
      </c>
      <c r="B21" s="28">
        <v>23.299999237060547</v>
      </c>
    </row>
    <row r="22" spans="1:2" x14ac:dyDescent="0.2">
      <c r="A22" s="2">
        <v>43277</v>
      </c>
      <c r="B22" s="28">
        <v>24.299999237060547</v>
      </c>
    </row>
    <row r="23" spans="1:2" x14ac:dyDescent="0.2">
      <c r="A23" s="2"/>
      <c r="B23" s="28"/>
    </row>
    <row r="24" spans="1:2" x14ac:dyDescent="0.2">
      <c r="A24" s="2"/>
      <c r="B24" s="28"/>
    </row>
    <row r="25" spans="1:2" x14ac:dyDescent="0.2">
      <c r="A25" s="2"/>
      <c r="B25" s="28"/>
    </row>
    <row r="26" spans="1:2" x14ac:dyDescent="0.2">
      <c r="A26" s="2"/>
      <c r="B26" s="28"/>
    </row>
    <row r="27" spans="1:2" x14ac:dyDescent="0.2">
      <c r="A27" s="2"/>
      <c r="B27" s="28"/>
    </row>
    <row r="28" spans="1:2" x14ac:dyDescent="0.2">
      <c r="A28" s="2"/>
      <c r="B28" s="28"/>
    </row>
    <row r="29" spans="1:2" x14ac:dyDescent="0.2">
      <c r="A29" s="2"/>
      <c r="B29" s="28"/>
    </row>
    <row r="30" spans="1:2" x14ac:dyDescent="0.2">
      <c r="A30" s="2"/>
      <c r="B30" s="28"/>
    </row>
    <row r="31" spans="1:2" x14ac:dyDescent="0.2">
      <c r="A31" s="2"/>
      <c r="B31" s="28"/>
    </row>
    <row r="32" spans="1:2" x14ac:dyDescent="0.2">
      <c r="A32" s="2"/>
      <c r="B32" s="28"/>
    </row>
    <row r="33" spans="1:2" x14ac:dyDescent="0.2">
      <c r="A33" s="2"/>
      <c r="B33" s="28"/>
    </row>
    <row r="34" spans="1:2" x14ac:dyDescent="0.2">
      <c r="A34" s="2"/>
      <c r="B34" s="28"/>
    </row>
    <row r="35" spans="1:2" x14ac:dyDescent="0.2">
      <c r="A35" s="2"/>
      <c r="B35" s="28"/>
    </row>
    <row r="36" spans="1:2" x14ac:dyDescent="0.2">
      <c r="A36" s="2"/>
      <c r="B36" s="28"/>
    </row>
    <row r="37" spans="1:2" x14ac:dyDescent="0.2">
      <c r="A37" s="2"/>
      <c r="B37" s="28"/>
    </row>
    <row r="38" spans="1:2" x14ac:dyDescent="0.2">
      <c r="A38" s="2"/>
      <c r="B38" s="28"/>
    </row>
    <row r="39" spans="1:2" x14ac:dyDescent="0.2">
      <c r="A39" s="2"/>
      <c r="B39" s="28"/>
    </row>
    <row r="40" spans="1:2" x14ac:dyDescent="0.2">
      <c r="A40" s="2"/>
      <c r="B40" s="28"/>
    </row>
    <row r="41" spans="1:2" x14ac:dyDescent="0.2">
      <c r="A41" s="2"/>
      <c r="B41" s="28"/>
    </row>
    <row r="42" spans="1:2" x14ac:dyDescent="0.2">
      <c r="A42" s="2"/>
      <c r="B42" s="28"/>
    </row>
    <row r="43" spans="1:2" x14ac:dyDescent="0.2">
      <c r="A43" s="2"/>
      <c r="B43" s="28"/>
    </row>
    <row r="44" spans="1:2" x14ac:dyDescent="0.2">
      <c r="A44" s="2"/>
      <c r="B44" s="28"/>
    </row>
    <row r="45" spans="1:2" x14ac:dyDescent="0.2">
      <c r="A45" s="2"/>
      <c r="B45" s="28"/>
    </row>
    <row r="46" spans="1:2" x14ac:dyDescent="0.2">
      <c r="A46" s="2"/>
      <c r="B46" s="28"/>
    </row>
    <row r="47" spans="1:2" x14ac:dyDescent="0.2">
      <c r="A47" s="2"/>
      <c r="B47" s="28"/>
    </row>
    <row r="48" spans="1:2" x14ac:dyDescent="0.2">
      <c r="A48" s="2"/>
      <c r="B48" s="28"/>
    </row>
    <row r="49" spans="1:2" x14ac:dyDescent="0.2">
      <c r="A49" s="2"/>
      <c r="B49" s="28"/>
    </row>
    <row r="50" spans="1:2" x14ac:dyDescent="0.2">
      <c r="A50" s="2"/>
      <c r="B50" s="28"/>
    </row>
    <row r="51" spans="1:2" x14ac:dyDescent="0.2">
      <c r="A51" s="2"/>
      <c r="B51" s="28"/>
    </row>
    <row r="52" spans="1:2" x14ac:dyDescent="0.2">
      <c r="A52" s="2"/>
      <c r="B52" s="28"/>
    </row>
    <row r="53" spans="1:2" x14ac:dyDescent="0.2">
      <c r="A53" s="2"/>
      <c r="B53" s="28"/>
    </row>
    <row r="54" spans="1:2" x14ac:dyDescent="0.2">
      <c r="A54" s="2"/>
      <c r="B54" s="28"/>
    </row>
    <row r="55" spans="1:2" x14ac:dyDescent="0.2">
      <c r="A55" s="2"/>
      <c r="B55" s="28"/>
    </row>
    <row r="56" spans="1:2" x14ac:dyDescent="0.2">
      <c r="A56" s="2"/>
      <c r="B56" s="28"/>
    </row>
    <row r="57" spans="1:2" x14ac:dyDescent="0.2">
      <c r="A57" s="2"/>
      <c r="B57" s="28"/>
    </row>
    <row r="58" spans="1:2" x14ac:dyDescent="0.2">
      <c r="A58" s="2"/>
      <c r="B58" s="28"/>
    </row>
    <row r="59" spans="1:2" x14ac:dyDescent="0.2">
      <c r="A59" s="2"/>
      <c r="B59" s="28"/>
    </row>
    <row r="60" spans="1:2" x14ac:dyDescent="0.2">
      <c r="A60" s="2"/>
      <c r="B60" s="28"/>
    </row>
    <row r="61" spans="1:2" x14ac:dyDescent="0.2">
      <c r="A61" s="2"/>
      <c r="B61" s="28"/>
    </row>
    <row r="62" spans="1:2" x14ac:dyDescent="0.2">
      <c r="A62" s="2"/>
      <c r="B62" s="28"/>
    </row>
    <row r="63" spans="1:2" x14ac:dyDescent="0.2">
      <c r="A63" s="2"/>
      <c r="B63" s="28"/>
    </row>
    <row r="64" spans="1:2" x14ac:dyDescent="0.2">
      <c r="A64" s="2"/>
      <c r="B64" s="28"/>
    </row>
    <row r="65" spans="1:2" x14ac:dyDescent="0.2">
      <c r="A65" s="2"/>
      <c r="B65" s="28"/>
    </row>
    <row r="66" spans="1:2" x14ac:dyDescent="0.2">
      <c r="A66" s="2"/>
      <c r="B66" s="28"/>
    </row>
    <row r="67" spans="1:2" x14ac:dyDescent="0.2">
      <c r="A67" s="2"/>
      <c r="B67" s="28"/>
    </row>
    <row r="68" spans="1:2" x14ac:dyDescent="0.2">
      <c r="A68" s="2"/>
      <c r="B68" s="28"/>
    </row>
    <row r="69" spans="1:2" x14ac:dyDescent="0.2">
      <c r="A69" s="2"/>
      <c r="B69" s="28"/>
    </row>
    <row r="70" spans="1:2" x14ac:dyDescent="0.2">
      <c r="A70" s="2"/>
      <c r="B70" s="28"/>
    </row>
    <row r="71" spans="1:2" x14ac:dyDescent="0.2">
      <c r="A71" s="2"/>
      <c r="B71" s="28"/>
    </row>
    <row r="72" spans="1:2" x14ac:dyDescent="0.2">
      <c r="A72" s="2"/>
      <c r="B72" s="28"/>
    </row>
    <row r="73" spans="1:2" x14ac:dyDescent="0.2">
      <c r="A73" s="2"/>
      <c r="B73" s="28"/>
    </row>
    <row r="74" spans="1:2" x14ac:dyDescent="0.2">
      <c r="A74" s="2"/>
      <c r="B74" s="28"/>
    </row>
    <row r="75" spans="1:2" x14ac:dyDescent="0.2">
      <c r="A75" s="2"/>
      <c r="B75" s="28"/>
    </row>
    <row r="76" spans="1:2" x14ac:dyDescent="0.2">
      <c r="A76" s="2"/>
      <c r="B76" s="28"/>
    </row>
    <row r="77" spans="1:2" x14ac:dyDescent="0.2">
      <c r="A77" s="2"/>
      <c r="B77" s="28"/>
    </row>
    <row r="78" spans="1:2" x14ac:dyDescent="0.2">
      <c r="A78" s="2"/>
      <c r="B78" s="28"/>
    </row>
    <row r="79" spans="1:2" x14ac:dyDescent="0.2">
      <c r="A79" s="2"/>
      <c r="B79" s="28"/>
    </row>
    <row r="80" spans="1:2" x14ac:dyDescent="0.2">
      <c r="A80" s="2"/>
      <c r="B80" s="28"/>
    </row>
    <row r="81" spans="1:2" x14ac:dyDescent="0.2">
      <c r="A81" s="2"/>
      <c r="B81" s="28"/>
    </row>
    <row r="82" spans="1:2" x14ac:dyDescent="0.2">
      <c r="A82" s="2"/>
      <c r="B82" s="28"/>
    </row>
    <row r="83" spans="1:2" x14ac:dyDescent="0.2">
      <c r="A83" s="2"/>
      <c r="B83" s="28"/>
    </row>
    <row r="84" spans="1:2" x14ac:dyDescent="0.2">
      <c r="A84" s="2"/>
      <c r="B84" s="28"/>
    </row>
    <row r="85" spans="1:2" x14ac:dyDescent="0.2">
      <c r="A85" s="2"/>
      <c r="B85" s="28"/>
    </row>
    <row r="86" spans="1:2" x14ac:dyDescent="0.2">
      <c r="A86" s="2"/>
      <c r="B86" s="28"/>
    </row>
    <row r="87" spans="1:2" x14ac:dyDescent="0.2">
      <c r="A87" s="2"/>
      <c r="B87" s="28"/>
    </row>
    <row r="88" spans="1:2" x14ac:dyDescent="0.2">
      <c r="A88" s="2"/>
      <c r="B88" s="28"/>
    </row>
    <row r="89" spans="1:2" x14ac:dyDescent="0.2">
      <c r="A89" s="2"/>
      <c r="B89" s="28"/>
    </row>
    <row r="90" spans="1:2" x14ac:dyDescent="0.2">
      <c r="A90" s="2"/>
      <c r="B90" s="28"/>
    </row>
    <row r="91" spans="1:2" x14ac:dyDescent="0.2">
      <c r="A91" s="2"/>
      <c r="B91" s="28"/>
    </row>
    <row r="92" spans="1:2" x14ac:dyDescent="0.2">
      <c r="A92" s="2"/>
      <c r="B92" s="28"/>
    </row>
    <row r="93" spans="1:2" x14ac:dyDescent="0.2">
      <c r="A93" s="2"/>
      <c r="B93" s="28"/>
    </row>
    <row r="94" spans="1:2" x14ac:dyDescent="0.2">
      <c r="A94" s="2"/>
      <c r="B94" s="28"/>
    </row>
    <row r="95" spans="1:2" x14ac:dyDescent="0.2">
      <c r="A95" s="2"/>
      <c r="B95" s="28"/>
    </row>
    <row r="96" spans="1:2" x14ac:dyDescent="0.2">
      <c r="A96" s="2"/>
      <c r="B96" s="28"/>
    </row>
    <row r="97" spans="1:2" x14ac:dyDescent="0.2">
      <c r="A97" s="2"/>
      <c r="B97" s="28"/>
    </row>
    <row r="98" spans="1:2" x14ac:dyDescent="0.2">
      <c r="A98" s="2"/>
      <c r="B98" s="28"/>
    </row>
    <row r="99" spans="1:2" x14ac:dyDescent="0.2">
      <c r="A99" s="2"/>
      <c r="B99" s="28"/>
    </row>
    <row r="100" spans="1:2" x14ac:dyDescent="0.2">
      <c r="A100" s="2"/>
      <c r="B100" s="28"/>
    </row>
    <row r="101" spans="1:2" x14ac:dyDescent="0.2">
      <c r="A101" s="2"/>
      <c r="B101" s="28"/>
    </row>
    <row r="102" spans="1:2" x14ac:dyDescent="0.2">
      <c r="A102" s="2"/>
      <c r="B102" s="28"/>
    </row>
    <row r="103" spans="1:2" x14ac:dyDescent="0.2">
      <c r="A103" s="2"/>
      <c r="B103" s="28"/>
    </row>
    <row r="104" spans="1:2" x14ac:dyDescent="0.2">
      <c r="A104" s="2"/>
      <c r="B104" s="28"/>
    </row>
    <row r="105" spans="1:2" x14ac:dyDescent="0.2">
      <c r="A105" s="2"/>
      <c r="B105" s="28"/>
    </row>
    <row r="106" spans="1:2" x14ac:dyDescent="0.2">
      <c r="A106" s="2"/>
      <c r="B106" s="28"/>
    </row>
    <row r="107" spans="1:2" x14ac:dyDescent="0.2">
      <c r="A107" s="2"/>
      <c r="B107" s="28"/>
    </row>
    <row r="108" spans="1:2" x14ac:dyDescent="0.2">
      <c r="A108" s="2"/>
      <c r="B108" s="28"/>
    </row>
    <row r="109" spans="1:2" x14ac:dyDescent="0.2">
      <c r="A109" s="2"/>
      <c r="B109" s="28"/>
    </row>
    <row r="110" spans="1:2" x14ac:dyDescent="0.2">
      <c r="A110" s="2"/>
      <c r="B110" s="28"/>
    </row>
    <row r="111" spans="1:2" x14ac:dyDescent="0.2">
      <c r="A111" s="2"/>
      <c r="B111" s="28"/>
    </row>
    <row r="112" spans="1:2" x14ac:dyDescent="0.2">
      <c r="A112" s="2"/>
      <c r="B112" s="28"/>
    </row>
    <row r="113" spans="1:2" x14ac:dyDescent="0.2">
      <c r="A113" s="2"/>
      <c r="B113" s="28"/>
    </row>
    <row r="114" spans="1:2" x14ac:dyDescent="0.2">
      <c r="A114" s="2"/>
      <c r="B114" s="28"/>
    </row>
    <row r="115" spans="1:2" x14ac:dyDescent="0.2">
      <c r="A115" s="2"/>
      <c r="B115" s="28"/>
    </row>
    <row r="116" spans="1:2" x14ac:dyDescent="0.2">
      <c r="A116" s="2"/>
      <c r="B116" s="28"/>
    </row>
    <row r="117" spans="1:2" x14ac:dyDescent="0.2">
      <c r="A117" s="2"/>
      <c r="B117" s="28"/>
    </row>
    <row r="118" spans="1:2" x14ac:dyDescent="0.2">
      <c r="A118" s="2"/>
      <c r="B118" s="28"/>
    </row>
    <row r="119" spans="1:2" x14ac:dyDescent="0.2">
      <c r="A119" s="2"/>
      <c r="B119" s="28"/>
    </row>
    <row r="120" spans="1:2" x14ac:dyDescent="0.2">
      <c r="A120" s="2"/>
      <c r="B120" s="28"/>
    </row>
    <row r="121" spans="1:2" x14ac:dyDescent="0.2">
      <c r="A121" s="2"/>
      <c r="B121" s="28"/>
    </row>
    <row r="122" spans="1:2" x14ac:dyDescent="0.2">
      <c r="A122" s="2"/>
      <c r="B122" s="28"/>
    </row>
    <row r="123" spans="1:2" x14ac:dyDescent="0.2">
      <c r="A123" s="2"/>
      <c r="B123" s="28"/>
    </row>
    <row r="124" spans="1:2" x14ac:dyDescent="0.2">
      <c r="A124" s="2"/>
      <c r="B124" s="28"/>
    </row>
    <row r="125" spans="1:2" x14ac:dyDescent="0.2">
      <c r="A125" s="2"/>
      <c r="B125" s="28"/>
    </row>
    <row r="126" spans="1:2" x14ac:dyDescent="0.2">
      <c r="A126" s="2"/>
      <c r="B126" s="28"/>
    </row>
    <row r="127" spans="1:2" x14ac:dyDescent="0.2">
      <c r="A127" s="2"/>
      <c r="B127" s="28"/>
    </row>
    <row r="128" spans="1:2" x14ac:dyDescent="0.2">
      <c r="A128" s="2"/>
      <c r="B128" s="28"/>
    </row>
    <row r="129" spans="1:2" x14ac:dyDescent="0.2">
      <c r="A129" s="2"/>
      <c r="B129" s="28"/>
    </row>
    <row r="130" spans="1:2" x14ac:dyDescent="0.2">
      <c r="A130" s="2"/>
      <c r="B130" s="28"/>
    </row>
    <row r="131" spans="1:2" x14ac:dyDescent="0.2">
      <c r="A131" s="2"/>
      <c r="B131" s="28"/>
    </row>
    <row r="132" spans="1:2" x14ac:dyDescent="0.2">
      <c r="A132" s="2"/>
      <c r="B132" s="28"/>
    </row>
    <row r="133" spans="1:2" x14ac:dyDescent="0.2">
      <c r="A133" s="2"/>
      <c r="B133" s="28"/>
    </row>
    <row r="134" spans="1:2" x14ac:dyDescent="0.2">
      <c r="A134" s="2"/>
      <c r="B134" s="28"/>
    </row>
    <row r="135" spans="1:2" x14ac:dyDescent="0.2">
      <c r="A135" s="2"/>
      <c r="B135" s="28"/>
    </row>
    <row r="136" spans="1:2" x14ac:dyDescent="0.2">
      <c r="A136" s="2"/>
      <c r="B136" s="28"/>
    </row>
    <row r="137" spans="1:2" x14ac:dyDescent="0.2">
      <c r="A137" s="2"/>
      <c r="B137" s="28"/>
    </row>
    <row r="138" spans="1:2" x14ac:dyDescent="0.2">
      <c r="A138" s="2"/>
      <c r="B138" s="28"/>
    </row>
    <row r="139" spans="1:2" x14ac:dyDescent="0.2">
      <c r="A139" s="2"/>
      <c r="B139" s="28"/>
    </row>
    <row r="140" spans="1:2" x14ac:dyDescent="0.2">
      <c r="A140" s="2"/>
      <c r="B140" s="28"/>
    </row>
    <row r="141" spans="1:2" x14ac:dyDescent="0.2">
      <c r="A141" s="2"/>
      <c r="B141" s="28"/>
    </row>
    <row r="142" spans="1:2" x14ac:dyDescent="0.2">
      <c r="A142" s="2"/>
      <c r="B142" s="28"/>
    </row>
    <row r="143" spans="1:2" x14ac:dyDescent="0.2">
      <c r="A143" s="2"/>
      <c r="B143" s="28"/>
    </row>
    <row r="144" spans="1:2" x14ac:dyDescent="0.2">
      <c r="A144" s="2"/>
      <c r="B144" s="28"/>
    </row>
    <row r="145" spans="1:2" x14ac:dyDescent="0.2">
      <c r="A145" s="2"/>
      <c r="B145" s="28"/>
    </row>
    <row r="146" spans="1:2" x14ac:dyDescent="0.2">
      <c r="A146" s="2"/>
      <c r="B146" s="28"/>
    </row>
    <row r="147" spans="1:2" x14ac:dyDescent="0.2">
      <c r="A147" s="2"/>
      <c r="B147" s="28"/>
    </row>
    <row r="148" spans="1:2" x14ac:dyDescent="0.2">
      <c r="A148" s="2"/>
      <c r="B148" s="28"/>
    </row>
    <row r="149" spans="1:2" x14ac:dyDescent="0.2">
      <c r="A149" s="2"/>
      <c r="B149" s="28"/>
    </row>
    <row r="150" spans="1:2" x14ac:dyDescent="0.2">
      <c r="A150" s="2"/>
      <c r="B150" s="28"/>
    </row>
    <row r="151" spans="1:2" x14ac:dyDescent="0.2">
      <c r="A151" s="2"/>
      <c r="B151" s="28"/>
    </row>
    <row r="152" spans="1:2" x14ac:dyDescent="0.2">
      <c r="A152" s="2"/>
      <c r="B152" s="28"/>
    </row>
    <row r="153" spans="1:2" x14ac:dyDescent="0.2">
      <c r="A153" s="2"/>
      <c r="B153" s="28"/>
    </row>
    <row r="154" spans="1:2" x14ac:dyDescent="0.2">
      <c r="A154" s="2"/>
      <c r="B154" s="28"/>
    </row>
    <row r="155" spans="1:2" x14ac:dyDescent="0.2">
      <c r="A155" s="2"/>
      <c r="B155" s="28"/>
    </row>
    <row r="156" spans="1:2" x14ac:dyDescent="0.2">
      <c r="A156" s="2"/>
      <c r="B156" s="28"/>
    </row>
    <row r="157" spans="1:2" x14ac:dyDescent="0.2">
      <c r="A157" s="2"/>
      <c r="B157" s="28"/>
    </row>
    <row r="158" spans="1:2" x14ac:dyDescent="0.2">
      <c r="A158" s="2"/>
      <c r="B158" s="28"/>
    </row>
    <row r="159" spans="1:2" x14ac:dyDescent="0.2">
      <c r="A159" s="2"/>
      <c r="B159" s="28"/>
    </row>
    <row r="160" spans="1:2" x14ac:dyDescent="0.2">
      <c r="A160" s="2"/>
      <c r="B160" s="28"/>
    </row>
    <row r="161" spans="1:2" x14ac:dyDescent="0.2">
      <c r="A161" s="2"/>
      <c r="B161" s="28"/>
    </row>
    <row r="162" spans="1:2" x14ac:dyDescent="0.2">
      <c r="A162" s="2"/>
      <c r="B162" s="28"/>
    </row>
    <row r="163" spans="1:2" x14ac:dyDescent="0.2">
      <c r="A163" s="2"/>
      <c r="B163" s="28"/>
    </row>
    <row r="164" spans="1:2" x14ac:dyDescent="0.2">
      <c r="A164" s="2"/>
      <c r="B164" s="28"/>
    </row>
    <row r="165" spans="1:2" x14ac:dyDescent="0.2">
      <c r="A165" s="2"/>
      <c r="B165" s="28"/>
    </row>
    <row r="166" spans="1:2" x14ac:dyDescent="0.2">
      <c r="A166" s="2"/>
      <c r="B166" s="28"/>
    </row>
    <row r="167" spans="1:2" x14ac:dyDescent="0.2">
      <c r="A167" s="2"/>
      <c r="B167" s="28"/>
    </row>
    <row r="168" spans="1:2" x14ac:dyDescent="0.2">
      <c r="A168" s="2"/>
      <c r="B168" s="28"/>
    </row>
    <row r="169" spans="1:2" x14ac:dyDescent="0.2">
      <c r="A169" s="2"/>
      <c r="B169" s="28"/>
    </row>
    <row r="170" spans="1:2" x14ac:dyDescent="0.2">
      <c r="A170" s="2"/>
      <c r="B170" s="28"/>
    </row>
    <row r="171" spans="1:2" x14ac:dyDescent="0.2">
      <c r="A171" s="2"/>
      <c r="B171" s="28"/>
    </row>
    <row r="172" spans="1:2" x14ac:dyDescent="0.2">
      <c r="A172" s="2"/>
      <c r="B172" s="28"/>
    </row>
    <row r="173" spans="1:2" x14ac:dyDescent="0.2">
      <c r="A173" s="2"/>
      <c r="B173" s="28"/>
    </row>
    <row r="174" spans="1:2" x14ac:dyDescent="0.2">
      <c r="A174" s="2"/>
      <c r="B174" s="28"/>
    </row>
    <row r="175" spans="1:2" x14ac:dyDescent="0.2">
      <c r="A175" s="2"/>
      <c r="B175" s="28"/>
    </row>
    <row r="176" spans="1:2" x14ac:dyDescent="0.2">
      <c r="A176" s="2"/>
      <c r="B176" s="28"/>
    </row>
    <row r="177" spans="1:2" x14ac:dyDescent="0.2">
      <c r="A177" s="2"/>
      <c r="B177" s="28"/>
    </row>
    <row r="178" spans="1:2" x14ac:dyDescent="0.2">
      <c r="A178" s="2"/>
      <c r="B178" s="28"/>
    </row>
    <row r="179" spans="1:2" x14ac:dyDescent="0.2">
      <c r="A179" s="2"/>
      <c r="B179" s="28"/>
    </row>
    <row r="180" spans="1:2" x14ac:dyDescent="0.2">
      <c r="A180" s="2"/>
      <c r="B180" s="28"/>
    </row>
    <row r="181" spans="1:2" x14ac:dyDescent="0.2">
      <c r="A181" s="2"/>
      <c r="B181" s="28"/>
    </row>
    <row r="182" spans="1:2" x14ac:dyDescent="0.2">
      <c r="A182" s="2"/>
      <c r="B182" s="28"/>
    </row>
    <row r="183" spans="1:2" x14ac:dyDescent="0.2">
      <c r="A183" s="2"/>
      <c r="B183" s="28"/>
    </row>
    <row r="184" spans="1:2" x14ac:dyDescent="0.2">
      <c r="A184" s="2"/>
      <c r="B184" s="28"/>
    </row>
    <row r="185" spans="1:2" x14ac:dyDescent="0.2">
      <c r="A185" s="2"/>
      <c r="B185" s="28"/>
    </row>
    <row r="186" spans="1:2" x14ac:dyDescent="0.2">
      <c r="A186" s="2"/>
      <c r="B186" s="28"/>
    </row>
    <row r="187" spans="1:2" x14ac:dyDescent="0.2">
      <c r="A187" s="2"/>
      <c r="B187" s="28"/>
    </row>
    <row r="188" spans="1:2" x14ac:dyDescent="0.2">
      <c r="A188" s="2"/>
      <c r="B188" s="28"/>
    </row>
    <row r="189" spans="1:2" x14ac:dyDescent="0.2">
      <c r="A189" s="2"/>
      <c r="B189" s="28"/>
    </row>
    <row r="190" spans="1:2" x14ac:dyDescent="0.2">
      <c r="A190" s="2"/>
      <c r="B190" s="28"/>
    </row>
    <row r="191" spans="1:2" x14ac:dyDescent="0.2">
      <c r="A191" s="2"/>
      <c r="B191" s="28"/>
    </row>
    <row r="192" spans="1:2" x14ac:dyDescent="0.2">
      <c r="A192" s="2"/>
      <c r="B192" s="28"/>
    </row>
    <row r="193" spans="1:2" x14ac:dyDescent="0.2">
      <c r="A193" s="2"/>
      <c r="B193" s="28"/>
    </row>
    <row r="194" spans="1:2" x14ac:dyDescent="0.2">
      <c r="A194" s="2"/>
      <c r="B194" s="28"/>
    </row>
    <row r="195" spans="1:2" x14ac:dyDescent="0.2">
      <c r="A195" s="2"/>
      <c r="B195" s="28"/>
    </row>
    <row r="196" spans="1:2" x14ac:dyDescent="0.2">
      <c r="A196" s="2"/>
      <c r="B196" s="28"/>
    </row>
    <row r="197" spans="1:2" x14ac:dyDescent="0.2">
      <c r="A197" s="2"/>
      <c r="B197" s="28"/>
    </row>
    <row r="198" spans="1:2" x14ac:dyDescent="0.2">
      <c r="A198" s="2"/>
      <c r="B198" s="28"/>
    </row>
    <row r="199" spans="1:2" x14ac:dyDescent="0.2">
      <c r="A199" s="2"/>
      <c r="B199" s="28"/>
    </row>
    <row r="200" spans="1:2" x14ac:dyDescent="0.2">
      <c r="A200" s="2"/>
      <c r="B200" s="28"/>
    </row>
    <row r="201" spans="1:2" x14ac:dyDescent="0.2">
      <c r="A201" s="2"/>
      <c r="B201" s="28"/>
    </row>
    <row r="202" spans="1:2" x14ac:dyDescent="0.2">
      <c r="A202" s="2"/>
      <c r="B202" s="28"/>
    </row>
    <row r="203" spans="1:2" x14ac:dyDescent="0.2">
      <c r="A203" s="2"/>
      <c r="B203" s="28"/>
    </row>
    <row r="204" spans="1:2" x14ac:dyDescent="0.2">
      <c r="A204" s="2"/>
      <c r="B204" s="28"/>
    </row>
    <row r="205" spans="1:2" x14ac:dyDescent="0.2">
      <c r="A205" s="2"/>
      <c r="B205" s="28"/>
    </row>
    <row r="206" spans="1:2" x14ac:dyDescent="0.2">
      <c r="A206" s="2"/>
      <c r="B206" s="28"/>
    </row>
    <row r="207" spans="1:2" x14ac:dyDescent="0.2">
      <c r="A207" s="2"/>
      <c r="B207" s="28"/>
    </row>
    <row r="208" spans="1:2" x14ac:dyDescent="0.2">
      <c r="A208" s="2"/>
      <c r="B208" s="28"/>
    </row>
    <row r="209" spans="1:2" x14ac:dyDescent="0.2">
      <c r="A209" s="2"/>
      <c r="B209" s="28"/>
    </row>
    <row r="210" spans="1:2" x14ac:dyDescent="0.2">
      <c r="A210" s="2"/>
      <c r="B210" s="28"/>
    </row>
    <row r="211" spans="1:2" x14ac:dyDescent="0.2">
      <c r="A211" s="2"/>
      <c r="B211" s="28"/>
    </row>
    <row r="212" spans="1:2" x14ac:dyDescent="0.2">
      <c r="A212" s="2"/>
      <c r="B212" s="28"/>
    </row>
    <row r="213" spans="1:2" x14ac:dyDescent="0.2">
      <c r="A213" s="2"/>
      <c r="B213" s="28"/>
    </row>
    <row r="214" spans="1:2" x14ac:dyDescent="0.2">
      <c r="A214" s="2"/>
      <c r="B214" s="28"/>
    </row>
    <row r="215" spans="1:2" x14ac:dyDescent="0.2">
      <c r="A215" s="2"/>
      <c r="B215" s="28"/>
    </row>
    <row r="216" spans="1:2" x14ac:dyDescent="0.2">
      <c r="A216" s="2"/>
      <c r="B216" s="28"/>
    </row>
    <row r="217" spans="1:2" x14ac:dyDescent="0.2">
      <c r="A217" s="2"/>
      <c r="B217" s="28"/>
    </row>
    <row r="218" spans="1:2" x14ac:dyDescent="0.2">
      <c r="A218" s="2"/>
      <c r="B218" s="28"/>
    </row>
    <row r="219" spans="1:2" x14ac:dyDescent="0.2">
      <c r="A219" s="2"/>
      <c r="B219" s="28"/>
    </row>
    <row r="220" spans="1:2" x14ac:dyDescent="0.2">
      <c r="A220" s="2"/>
      <c r="B220" s="28"/>
    </row>
    <row r="221" spans="1:2" x14ac:dyDescent="0.2">
      <c r="A221" s="2"/>
      <c r="B221" s="28"/>
    </row>
    <row r="222" spans="1:2" x14ac:dyDescent="0.2">
      <c r="A222" s="2"/>
      <c r="B222" s="28"/>
    </row>
    <row r="223" spans="1:2" x14ac:dyDescent="0.2">
      <c r="A223" s="2"/>
      <c r="B223" s="28"/>
    </row>
    <row r="224" spans="1:2" x14ac:dyDescent="0.2">
      <c r="A224" s="2"/>
      <c r="B224" s="28"/>
    </row>
    <row r="225" spans="1:2" x14ac:dyDescent="0.2">
      <c r="A225" s="2"/>
      <c r="B225" s="28"/>
    </row>
    <row r="226" spans="1:2" x14ac:dyDescent="0.2">
      <c r="A226" s="2"/>
      <c r="B226" s="28"/>
    </row>
    <row r="227" spans="1:2" x14ac:dyDescent="0.2">
      <c r="A227" s="2"/>
      <c r="B227" s="28"/>
    </row>
    <row r="228" spans="1:2" x14ac:dyDescent="0.2">
      <c r="A228" s="2"/>
      <c r="B228" s="28"/>
    </row>
    <row r="229" spans="1:2" x14ac:dyDescent="0.2">
      <c r="A229" s="2"/>
      <c r="B229" s="28"/>
    </row>
    <row r="230" spans="1:2" x14ac:dyDescent="0.2">
      <c r="A230" s="2"/>
      <c r="B230" s="28"/>
    </row>
    <row r="231" spans="1:2" x14ac:dyDescent="0.2">
      <c r="A231" s="2"/>
      <c r="B231" s="28"/>
    </row>
    <row r="232" spans="1:2" x14ac:dyDescent="0.2">
      <c r="A232" s="2"/>
      <c r="B232" s="28"/>
    </row>
    <row r="233" spans="1:2" x14ac:dyDescent="0.2">
      <c r="A233" s="2"/>
      <c r="B233" s="28"/>
    </row>
    <row r="234" spans="1:2" x14ac:dyDescent="0.2">
      <c r="A234" s="2"/>
      <c r="B234" s="28"/>
    </row>
    <row r="235" spans="1:2" x14ac:dyDescent="0.2">
      <c r="A235" s="2"/>
      <c r="B235" s="28"/>
    </row>
    <row r="236" spans="1:2" x14ac:dyDescent="0.2">
      <c r="A236" s="2"/>
      <c r="B236" s="28"/>
    </row>
    <row r="237" spans="1:2" x14ac:dyDescent="0.2">
      <c r="A237" s="2"/>
      <c r="B237" s="28"/>
    </row>
    <row r="238" spans="1:2" x14ac:dyDescent="0.2">
      <c r="A238" s="2"/>
      <c r="B238" s="28"/>
    </row>
    <row r="239" spans="1:2" x14ac:dyDescent="0.2">
      <c r="A239" s="2"/>
      <c r="B239" s="28"/>
    </row>
    <row r="240" spans="1:2" x14ac:dyDescent="0.2">
      <c r="A240" s="2"/>
      <c r="B240" s="28"/>
    </row>
    <row r="241" spans="1:2" x14ac:dyDescent="0.2">
      <c r="A241" s="2"/>
      <c r="B241" s="28"/>
    </row>
    <row r="242" spans="1:2" x14ac:dyDescent="0.2">
      <c r="A242" s="2"/>
      <c r="B242" s="28"/>
    </row>
    <row r="243" spans="1:2" x14ac:dyDescent="0.2">
      <c r="A243" s="2"/>
      <c r="B243" s="28"/>
    </row>
    <row r="244" spans="1:2" x14ac:dyDescent="0.2">
      <c r="A244" s="2"/>
      <c r="B244" s="28"/>
    </row>
    <row r="245" spans="1:2" x14ac:dyDescent="0.2">
      <c r="A245" s="2"/>
      <c r="B245" s="28"/>
    </row>
    <row r="246" spans="1:2" x14ac:dyDescent="0.2">
      <c r="A246" s="2"/>
      <c r="B246" s="28"/>
    </row>
    <row r="247" spans="1:2" x14ac:dyDescent="0.2">
      <c r="A247" s="2"/>
      <c r="B247" s="28"/>
    </row>
    <row r="248" spans="1:2" x14ac:dyDescent="0.2">
      <c r="A248" s="2"/>
      <c r="B248" s="28"/>
    </row>
    <row r="249" spans="1:2" x14ac:dyDescent="0.2">
      <c r="A249" s="2"/>
      <c r="B249" s="28"/>
    </row>
    <row r="250" spans="1:2" x14ac:dyDescent="0.2">
      <c r="A250" s="2"/>
      <c r="B250" s="28"/>
    </row>
    <row r="251" spans="1:2" x14ac:dyDescent="0.2">
      <c r="A251" s="2"/>
      <c r="B251" s="28"/>
    </row>
    <row r="252" spans="1:2" x14ac:dyDescent="0.2">
      <c r="A252" s="2"/>
      <c r="B252" s="28"/>
    </row>
    <row r="253" spans="1:2" x14ac:dyDescent="0.2">
      <c r="A253" s="2"/>
      <c r="B253" s="28"/>
    </row>
    <row r="254" spans="1:2" x14ac:dyDescent="0.2">
      <c r="A254" s="2"/>
      <c r="B254" s="28"/>
    </row>
    <row r="255" spans="1:2" x14ac:dyDescent="0.2">
      <c r="A255" s="2"/>
      <c r="B255" s="28"/>
    </row>
    <row r="256" spans="1:2" x14ac:dyDescent="0.2">
      <c r="A256" s="2"/>
      <c r="B256" s="28"/>
    </row>
    <row r="257" spans="1:2" x14ac:dyDescent="0.2">
      <c r="A257" s="2"/>
      <c r="B257" s="28"/>
    </row>
    <row r="258" spans="1:2" x14ac:dyDescent="0.2">
      <c r="A258" s="2"/>
      <c r="B258" s="28"/>
    </row>
    <row r="259" spans="1:2" x14ac:dyDescent="0.2">
      <c r="A259" s="2"/>
      <c r="B259" s="28"/>
    </row>
    <row r="260" spans="1:2" x14ac:dyDescent="0.2">
      <c r="A260" s="2"/>
      <c r="B260" s="28"/>
    </row>
    <row r="261" spans="1:2" x14ac:dyDescent="0.2">
      <c r="A261" s="2"/>
      <c r="B261" s="28"/>
    </row>
    <row r="262" spans="1:2" x14ac:dyDescent="0.2">
      <c r="A262" s="2"/>
      <c r="B262" s="28"/>
    </row>
    <row r="263" spans="1:2" x14ac:dyDescent="0.2">
      <c r="A263" s="2"/>
      <c r="B263" s="28"/>
    </row>
    <row r="264" spans="1:2" x14ac:dyDescent="0.2">
      <c r="A264" s="2"/>
      <c r="B264" s="28"/>
    </row>
    <row r="265" spans="1:2" x14ac:dyDescent="0.2">
      <c r="A265" s="2"/>
      <c r="B265" s="28"/>
    </row>
    <row r="266" spans="1:2" x14ac:dyDescent="0.2">
      <c r="A266" s="2"/>
      <c r="B266" s="28"/>
    </row>
    <row r="267" spans="1:2" x14ac:dyDescent="0.2">
      <c r="A267" s="2"/>
      <c r="B267" s="28"/>
    </row>
    <row r="268" spans="1:2" x14ac:dyDescent="0.2">
      <c r="A268" s="2"/>
      <c r="B268" s="28"/>
    </row>
    <row r="269" spans="1:2" x14ac:dyDescent="0.2">
      <c r="A269" s="2"/>
      <c r="B269" s="28"/>
    </row>
    <row r="270" spans="1:2" x14ac:dyDescent="0.2">
      <c r="A270" s="2"/>
      <c r="B270" s="28"/>
    </row>
    <row r="271" spans="1:2" x14ac:dyDescent="0.2">
      <c r="A271" s="2"/>
      <c r="B271" s="28"/>
    </row>
    <row r="272" spans="1:2" x14ac:dyDescent="0.2">
      <c r="A272" s="2"/>
      <c r="B272" s="28"/>
    </row>
    <row r="273" spans="1:2" x14ac:dyDescent="0.2">
      <c r="A273" s="2"/>
      <c r="B273" s="28"/>
    </row>
    <row r="274" spans="1:2" x14ac:dyDescent="0.2">
      <c r="A274" s="2"/>
      <c r="B274" s="28"/>
    </row>
    <row r="275" spans="1:2" x14ac:dyDescent="0.2">
      <c r="A275" s="2"/>
      <c r="B275" s="28"/>
    </row>
    <row r="276" spans="1:2" x14ac:dyDescent="0.2">
      <c r="A276" s="2"/>
      <c r="B276" s="28"/>
    </row>
    <row r="277" spans="1:2" x14ac:dyDescent="0.2">
      <c r="A277" s="2"/>
      <c r="B277" s="28"/>
    </row>
    <row r="278" spans="1:2" x14ac:dyDescent="0.2">
      <c r="A278" s="2"/>
      <c r="B278" s="28"/>
    </row>
    <row r="279" spans="1:2" x14ac:dyDescent="0.2">
      <c r="A279" s="2"/>
      <c r="B279" s="28"/>
    </row>
    <row r="280" spans="1:2" x14ac:dyDescent="0.2">
      <c r="A280" s="2"/>
      <c r="B280" s="28"/>
    </row>
    <row r="281" spans="1:2" x14ac:dyDescent="0.2">
      <c r="A281" s="2"/>
      <c r="B281" s="28"/>
    </row>
    <row r="282" spans="1:2" x14ac:dyDescent="0.2">
      <c r="A282" s="2"/>
      <c r="B282" s="28"/>
    </row>
    <row r="283" spans="1:2" x14ac:dyDescent="0.2">
      <c r="A283" s="2"/>
      <c r="B283" s="28"/>
    </row>
    <row r="284" spans="1:2" x14ac:dyDescent="0.2">
      <c r="A284" s="2"/>
      <c r="B284" s="28"/>
    </row>
    <row r="285" spans="1:2" x14ac:dyDescent="0.2">
      <c r="A285" s="2"/>
      <c r="B285" s="28"/>
    </row>
    <row r="286" spans="1:2" x14ac:dyDescent="0.2">
      <c r="A286" s="2"/>
      <c r="B286" s="28"/>
    </row>
    <row r="287" spans="1:2" x14ac:dyDescent="0.2">
      <c r="A287" s="2"/>
      <c r="B287" s="28"/>
    </row>
    <row r="288" spans="1:2" x14ac:dyDescent="0.2">
      <c r="A288" s="2"/>
      <c r="B288" s="28"/>
    </row>
    <row r="289" spans="1:2" x14ac:dyDescent="0.2">
      <c r="A289" s="2"/>
      <c r="B289" s="28"/>
    </row>
    <row r="290" spans="1:2" x14ac:dyDescent="0.2">
      <c r="A290" s="2"/>
      <c r="B290" s="28"/>
    </row>
    <row r="291" spans="1:2" x14ac:dyDescent="0.2">
      <c r="A291" s="2"/>
      <c r="B291" s="28"/>
    </row>
    <row r="292" spans="1:2" x14ac:dyDescent="0.2">
      <c r="A292" s="2"/>
      <c r="B292" s="28"/>
    </row>
    <row r="293" spans="1:2" x14ac:dyDescent="0.2">
      <c r="A293" s="2"/>
      <c r="B293" s="28"/>
    </row>
    <row r="294" spans="1:2" x14ac:dyDescent="0.2">
      <c r="A294" s="2"/>
      <c r="B294" s="28"/>
    </row>
    <row r="295" spans="1:2" x14ac:dyDescent="0.2">
      <c r="A295" s="2"/>
      <c r="B295" s="28"/>
    </row>
    <row r="296" spans="1:2" x14ac:dyDescent="0.2">
      <c r="A296" s="2"/>
      <c r="B296" s="28"/>
    </row>
    <row r="297" spans="1:2" x14ac:dyDescent="0.2">
      <c r="A297" s="2"/>
      <c r="B297" s="28"/>
    </row>
    <row r="298" spans="1:2" x14ac:dyDescent="0.2">
      <c r="A298" s="2"/>
      <c r="B298" s="28"/>
    </row>
    <row r="299" spans="1:2" x14ac:dyDescent="0.2">
      <c r="A299" s="2"/>
      <c r="B299" s="28"/>
    </row>
    <row r="300" spans="1:2" x14ac:dyDescent="0.2">
      <c r="A300" s="2"/>
      <c r="B300" s="28"/>
    </row>
    <row r="301" spans="1:2" x14ac:dyDescent="0.2">
      <c r="A301" s="2"/>
      <c r="B301" s="28"/>
    </row>
    <row r="302" spans="1:2" x14ac:dyDescent="0.2">
      <c r="A302" s="2"/>
      <c r="B302" s="28"/>
    </row>
    <row r="303" spans="1:2" x14ac:dyDescent="0.2">
      <c r="A303" s="2"/>
      <c r="B303" s="28"/>
    </row>
    <row r="304" spans="1:2" x14ac:dyDescent="0.2">
      <c r="A304" s="2"/>
      <c r="B304" s="28"/>
    </row>
    <row r="305" spans="1:2" x14ac:dyDescent="0.2">
      <c r="A305" s="2"/>
      <c r="B305" s="28"/>
    </row>
    <row r="306" spans="1:2" x14ac:dyDescent="0.2">
      <c r="A306" s="2"/>
      <c r="B306" s="28"/>
    </row>
    <row r="307" spans="1:2" x14ac:dyDescent="0.2">
      <c r="A307" s="2"/>
      <c r="B307" s="28"/>
    </row>
    <row r="308" spans="1:2" x14ac:dyDescent="0.2">
      <c r="A308" s="2"/>
      <c r="B308" s="28"/>
    </row>
    <row r="309" spans="1:2" x14ac:dyDescent="0.2">
      <c r="A309" s="2"/>
      <c r="B309" s="28"/>
    </row>
    <row r="310" spans="1:2" x14ac:dyDescent="0.2">
      <c r="A310" s="2"/>
      <c r="B310" s="28"/>
    </row>
    <row r="311" spans="1:2" x14ac:dyDescent="0.2">
      <c r="A311" s="2"/>
      <c r="B311" s="28"/>
    </row>
    <row r="312" spans="1:2" x14ac:dyDescent="0.2">
      <c r="A312" s="2"/>
      <c r="B312" s="28"/>
    </row>
    <row r="313" spans="1:2" x14ac:dyDescent="0.2">
      <c r="A313" s="2"/>
      <c r="B313" s="28"/>
    </row>
    <row r="314" spans="1:2" x14ac:dyDescent="0.2">
      <c r="A314" s="2"/>
      <c r="B314" s="28"/>
    </row>
    <row r="315" spans="1:2" x14ac:dyDescent="0.2">
      <c r="A315" s="2"/>
      <c r="B315" s="28"/>
    </row>
    <row r="316" spans="1:2" x14ac:dyDescent="0.2">
      <c r="A316" s="2"/>
      <c r="B316" s="28"/>
    </row>
    <row r="317" spans="1:2" x14ac:dyDescent="0.2">
      <c r="A317" s="2"/>
      <c r="B317" s="28"/>
    </row>
    <row r="318" spans="1:2" x14ac:dyDescent="0.2">
      <c r="A318" s="2"/>
      <c r="B318" s="28"/>
    </row>
    <row r="319" spans="1:2" x14ac:dyDescent="0.2">
      <c r="A319" s="2"/>
      <c r="B319" s="28"/>
    </row>
    <row r="320" spans="1:2" x14ac:dyDescent="0.2">
      <c r="A320" s="2"/>
      <c r="B320" s="28"/>
    </row>
    <row r="321" spans="1:2" x14ac:dyDescent="0.2">
      <c r="A321" s="2"/>
      <c r="B321" s="28"/>
    </row>
    <row r="322" spans="1:2" x14ac:dyDescent="0.2">
      <c r="A322" s="2"/>
      <c r="B322" s="28"/>
    </row>
    <row r="323" spans="1:2" x14ac:dyDescent="0.2">
      <c r="A323" s="2"/>
      <c r="B323" s="28"/>
    </row>
    <row r="324" spans="1:2" x14ac:dyDescent="0.2">
      <c r="A324" s="2"/>
      <c r="B324" s="28"/>
    </row>
    <row r="325" spans="1:2" x14ac:dyDescent="0.2">
      <c r="A325" s="2"/>
      <c r="B325" s="28"/>
    </row>
    <row r="326" spans="1:2" x14ac:dyDescent="0.2">
      <c r="A326" s="2"/>
      <c r="B326" s="28"/>
    </row>
    <row r="327" spans="1:2" x14ac:dyDescent="0.2">
      <c r="A327" s="2"/>
      <c r="B327" s="28"/>
    </row>
    <row r="328" spans="1:2" x14ac:dyDescent="0.2">
      <c r="A328" s="2"/>
      <c r="B328" s="28"/>
    </row>
    <row r="329" spans="1:2" x14ac:dyDescent="0.2">
      <c r="A329" s="2"/>
      <c r="B329" s="28"/>
    </row>
    <row r="330" spans="1:2" x14ac:dyDescent="0.2">
      <c r="A330" s="2"/>
      <c r="B330" s="28"/>
    </row>
    <row r="331" spans="1:2" x14ac:dyDescent="0.2">
      <c r="A331" s="2"/>
      <c r="B331" s="28"/>
    </row>
    <row r="332" spans="1:2" x14ac:dyDescent="0.2">
      <c r="A332" s="2"/>
      <c r="B332" s="28"/>
    </row>
    <row r="333" spans="1:2" x14ac:dyDescent="0.2">
      <c r="A333" s="2"/>
      <c r="B333" s="28"/>
    </row>
    <row r="334" spans="1:2" x14ac:dyDescent="0.2">
      <c r="A334" s="2"/>
      <c r="B334" s="28"/>
    </row>
    <row r="335" spans="1:2" x14ac:dyDescent="0.2">
      <c r="A335" s="2"/>
      <c r="B335" s="28"/>
    </row>
    <row r="336" spans="1:2" x14ac:dyDescent="0.2">
      <c r="A336" s="2"/>
      <c r="B336" s="28"/>
    </row>
    <row r="337" spans="1:2" x14ac:dyDescent="0.2">
      <c r="A337" s="2"/>
      <c r="B337" s="28"/>
    </row>
    <row r="338" spans="1:2" x14ac:dyDescent="0.2">
      <c r="A338" s="2"/>
      <c r="B338" s="28"/>
    </row>
    <row r="339" spans="1:2" x14ac:dyDescent="0.2">
      <c r="A339" s="2"/>
      <c r="B339" s="28"/>
    </row>
    <row r="340" spans="1:2" x14ac:dyDescent="0.2">
      <c r="A340" s="2"/>
      <c r="B340" s="28"/>
    </row>
    <row r="341" spans="1:2" x14ac:dyDescent="0.2">
      <c r="A341" s="2"/>
      <c r="B341" s="28"/>
    </row>
    <row r="342" spans="1:2" x14ac:dyDescent="0.2">
      <c r="A342" s="2"/>
      <c r="B342" s="28"/>
    </row>
    <row r="343" spans="1:2" x14ac:dyDescent="0.2">
      <c r="A343" s="2"/>
      <c r="B343" s="28"/>
    </row>
    <row r="344" spans="1:2" x14ac:dyDescent="0.2">
      <c r="A344" s="2"/>
      <c r="B344" s="28"/>
    </row>
    <row r="345" spans="1:2" x14ac:dyDescent="0.2">
      <c r="A345" s="2"/>
      <c r="B345" s="28"/>
    </row>
    <row r="346" spans="1:2" x14ac:dyDescent="0.2">
      <c r="A346" s="2"/>
      <c r="B346" s="28"/>
    </row>
    <row r="347" spans="1:2" x14ac:dyDescent="0.2">
      <c r="A347" s="2"/>
      <c r="B347" s="28"/>
    </row>
    <row r="348" spans="1:2" x14ac:dyDescent="0.2">
      <c r="A348" s="2"/>
      <c r="B348" s="28"/>
    </row>
    <row r="349" spans="1:2" x14ac:dyDescent="0.2">
      <c r="A349" s="2"/>
      <c r="B349" s="28"/>
    </row>
    <row r="350" spans="1:2" x14ac:dyDescent="0.2">
      <c r="A350" s="2"/>
      <c r="B350" s="28"/>
    </row>
    <row r="351" spans="1:2" x14ac:dyDescent="0.2">
      <c r="A351" s="2"/>
      <c r="B351" s="28"/>
    </row>
    <row r="352" spans="1:2" x14ac:dyDescent="0.2">
      <c r="A352" s="2"/>
      <c r="B352" s="28"/>
    </row>
    <row r="353" spans="1:2" x14ac:dyDescent="0.2">
      <c r="A353" s="2"/>
      <c r="B353" s="28"/>
    </row>
    <row r="354" spans="1:2" x14ac:dyDescent="0.2">
      <c r="A354" s="2"/>
      <c r="B354" s="28"/>
    </row>
    <row r="355" spans="1:2" x14ac:dyDescent="0.2">
      <c r="A355" s="2"/>
      <c r="B355" s="28"/>
    </row>
    <row r="356" spans="1:2" x14ac:dyDescent="0.2">
      <c r="A356" s="2"/>
      <c r="B356" s="28"/>
    </row>
    <row r="357" spans="1:2" x14ac:dyDescent="0.2">
      <c r="A357" s="2"/>
      <c r="B357" s="28"/>
    </row>
    <row r="358" spans="1:2" x14ac:dyDescent="0.2">
      <c r="A358" s="2"/>
      <c r="B358" s="3"/>
    </row>
    <row r="359" spans="1:2" x14ac:dyDescent="0.2">
      <c r="A359" s="2"/>
      <c r="B359" s="3"/>
    </row>
    <row r="360" spans="1:2" x14ac:dyDescent="0.2">
      <c r="A360" s="2"/>
      <c r="B360" s="3"/>
    </row>
    <row r="361" spans="1:2" x14ac:dyDescent="0.2">
      <c r="A361" s="2"/>
      <c r="B361" s="3"/>
    </row>
    <row r="362" spans="1:2" x14ac:dyDescent="0.2">
      <c r="A362" s="2"/>
      <c r="B362" s="3"/>
    </row>
    <row r="363" spans="1:2" x14ac:dyDescent="0.2">
      <c r="A363" s="2"/>
      <c r="B363" s="3"/>
    </row>
    <row r="364" spans="1:2" x14ac:dyDescent="0.2">
      <c r="A364" s="2"/>
      <c r="B364" s="3"/>
    </row>
    <row r="365" spans="1:2" x14ac:dyDescent="0.2">
      <c r="A365" s="2"/>
      <c r="B365" s="3"/>
    </row>
    <row r="366" spans="1:2" x14ac:dyDescent="0.2">
      <c r="A366" s="2"/>
      <c r="B366" s="3"/>
    </row>
    <row r="367" spans="1:2" x14ac:dyDescent="0.2">
      <c r="A367" s="2"/>
      <c r="B367" s="3"/>
    </row>
    <row r="368" spans="1:2" x14ac:dyDescent="0.2">
      <c r="A368" s="2"/>
      <c r="B368" s="3"/>
    </row>
    <row r="369" spans="1:2" x14ac:dyDescent="0.2">
      <c r="A369" s="2"/>
      <c r="B369" s="3"/>
    </row>
    <row r="370" spans="1:2" x14ac:dyDescent="0.2">
      <c r="A370" s="2"/>
      <c r="B370" s="3"/>
    </row>
    <row r="371" spans="1:2" x14ac:dyDescent="0.2">
      <c r="A371" s="2"/>
      <c r="B371" s="3"/>
    </row>
    <row r="372" spans="1:2" x14ac:dyDescent="0.2">
      <c r="A372" s="2"/>
      <c r="B372" s="3"/>
    </row>
    <row r="373" spans="1:2" x14ac:dyDescent="0.2">
      <c r="A373" s="2"/>
      <c r="B373" s="3"/>
    </row>
    <row r="374" spans="1:2" x14ac:dyDescent="0.2">
      <c r="A374" s="2"/>
      <c r="B374" s="3"/>
    </row>
    <row r="375" spans="1:2" x14ac:dyDescent="0.2">
      <c r="B375" s="3"/>
    </row>
    <row r="376" spans="1:2" x14ac:dyDescent="0.2">
      <c r="B376" s="3"/>
    </row>
    <row r="377" spans="1:2" x14ac:dyDescent="0.2">
      <c r="B377" s="3"/>
    </row>
    <row r="378" spans="1:2" x14ac:dyDescent="0.2">
      <c r="B378" s="3"/>
    </row>
    <row r="379" spans="1:2" x14ac:dyDescent="0.2">
      <c r="B379" s="3"/>
    </row>
    <row r="380" spans="1:2" x14ac:dyDescent="0.2">
      <c r="B380" s="3"/>
    </row>
    <row r="381" spans="1:2" x14ac:dyDescent="0.2">
      <c r="B381" s="3"/>
    </row>
    <row r="382" spans="1:2" x14ac:dyDescent="0.2">
      <c r="B382" s="3"/>
    </row>
    <row r="383" spans="1:2" x14ac:dyDescent="0.2">
      <c r="B383" s="3"/>
    </row>
    <row r="384" spans="1:2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1" spans="2:2" x14ac:dyDescent="0.2">
      <c r="B391" s="3"/>
    </row>
    <row r="392" spans="2:2" x14ac:dyDescent="0.2">
      <c r="B392" s="3"/>
    </row>
    <row r="393" spans="2:2" x14ac:dyDescent="0.2">
      <c r="B393" s="3"/>
    </row>
    <row r="394" spans="2:2" x14ac:dyDescent="0.2">
      <c r="B394" s="3"/>
    </row>
    <row r="395" spans="2:2" x14ac:dyDescent="0.2">
      <c r="B395" s="3"/>
    </row>
    <row r="396" spans="2:2" x14ac:dyDescent="0.2">
      <c r="B396" s="3"/>
    </row>
    <row r="397" spans="2:2" x14ac:dyDescent="0.2">
      <c r="B397" s="3"/>
    </row>
    <row r="398" spans="2:2" x14ac:dyDescent="0.2">
      <c r="B398" s="3"/>
    </row>
    <row r="399" spans="2:2" x14ac:dyDescent="0.2">
      <c r="B399" s="3"/>
    </row>
    <row r="400" spans="2:2" x14ac:dyDescent="0.2">
      <c r="B400" s="3"/>
    </row>
    <row r="401" spans="2:2" x14ac:dyDescent="0.2">
      <c r="B401" s="3"/>
    </row>
    <row r="402" spans="2:2" x14ac:dyDescent="0.2">
      <c r="B402" s="3"/>
    </row>
    <row r="403" spans="2:2" x14ac:dyDescent="0.2">
      <c r="B403" s="3"/>
    </row>
    <row r="404" spans="2:2" x14ac:dyDescent="0.2">
      <c r="B404" s="3"/>
    </row>
    <row r="405" spans="2:2" x14ac:dyDescent="0.2">
      <c r="B405" s="3"/>
    </row>
    <row r="406" spans="2:2" x14ac:dyDescent="0.2">
      <c r="B406" s="3"/>
    </row>
    <row r="407" spans="2:2" x14ac:dyDescent="0.2">
      <c r="B407" s="3"/>
    </row>
    <row r="408" spans="2:2" x14ac:dyDescent="0.2">
      <c r="B408" s="3"/>
    </row>
    <row r="409" spans="2:2" x14ac:dyDescent="0.2">
      <c r="B409" s="3"/>
    </row>
    <row r="410" spans="2:2" x14ac:dyDescent="0.2">
      <c r="B410" s="3"/>
    </row>
    <row r="411" spans="2:2" x14ac:dyDescent="0.2">
      <c r="B411" s="3"/>
    </row>
    <row r="412" spans="2:2" x14ac:dyDescent="0.2">
      <c r="B412" s="3"/>
    </row>
    <row r="413" spans="2:2" x14ac:dyDescent="0.2">
      <c r="B413" s="3"/>
    </row>
    <row r="414" spans="2:2" x14ac:dyDescent="0.2">
      <c r="B414" s="3"/>
    </row>
    <row r="415" spans="2:2" x14ac:dyDescent="0.2">
      <c r="B415" s="3"/>
    </row>
    <row r="416" spans="2:2" x14ac:dyDescent="0.2">
      <c r="B416" s="3"/>
    </row>
    <row r="417" spans="2:2" x14ac:dyDescent="0.2">
      <c r="B417" s="3"/>
    </row>
    <row r="418" spans="2:2" x14ac:dyDescent="0.2">
      <c r="B418" s="3"/>
    </row>
    <row r="419" spans="2:2" x14ac:dyDescent="0.2">
      <c r="B419" s="3"/>
    </row>
    <row r="420" spans="2:2" x14ac:dyDescent="0.2">
      <c r="B420" s="3"/>
    </row>
    <row r="421" spans="2:2" x14ac:dyDescent="0.2">
      <c r="B421" s="3"/>
    </row>
    <row r="422" spans="2:2" x14ac:dyDescent="0.2">
      <c r="B422" s="3"/>
    </row>
    <row r="423" spans="2:2" x14ac:dyDescent="0.2">
      <c r="B423" s="3"/>
    </row>
    <row r="424" spans="2:2" x14ac:dyDescent="0.2">
      <c r="B424" s="3"/>
    </row>
  </sheetData>
  <dataValidations count="1">
    <dataValidation type="date" allowBlank="1" showInputMessage="1" showErrorMessage="1" promptTitle="Date" prompt="entrar dates més grans que 22-gen-08 i més petites que avui_x000a_entrar fechas mayores que 22-ene-08 i inferiores a hoy_x000a_input date from jan,22th 2008 till yesterday_x000a_entrer date depuis 22-janvier-2008 jusqu'a hier" sqref="B2:B3">
      <formula1>39469</formula1>
      <formula2>TODAY()</formula2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4338" r:id="rId3" name="cmdGraph">
          <controlPr defaultSize="0" autoLine="0" autoPict="0" r:id="rId4">
            <anchor moveWithCells="1">
              <from>
                <xdr:col>4</xdr:col>
                <xdr:colOff>447675</xdr:colOff>
                <xdr:row>0</xdr:row>
                <xdr:rowOff>104775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14338" r:id="rId3" name="cmdGraph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25</vt:i4>
      </vt:variant>
    </vt:vector>
  </HeadingPairs>
  <TitlesOfParts>
    <vt:vector size="28" baseType="lpstr">
      <vt:lpstr>METEO</vt:lpstr>
      <vt:lpstr>STAT</vt:lpstr>
      <vt:lpstr>TEMP_D</vt:lpstr>
      <vt:lpstr>ANY</vt:lpstr>
      <vt:lpstr>STAT!DatosExternos_1</vt:lpstr>
      <vt:lpstr>diapr</vt:lpstr>
      <vt:lpstr>diatot</vt:lpstr>
      <vt:lpstr>diaul</vt:lpstr>
      <vt:lpstr>FORMDASH</vt:lpstr>
      <vt:lpstr>FORMTIME</vt:lpstr>
      <vt:lpstr>IDIOLIST</vt:lpstr>
      <vt:lpstr>IDIOMA</vt:lpstr>
      <vt:lpstr>LANG</vt:lpstr>
      <vt:lpstr>ldies</vt:lpstr>
      <vt:lpstr>lgraf</vt:lpstr>
      <vt:lpstr>lPluja</vt:lpstr>
      <vt:lpstr>lTemp</vt:lpstr>
      <vt:lpstr>lTP</vt:lpstr>
      <vt:lpstr>lVAL</vt:lpstr>
      <vt:lpstr>lWind</vt:lpstr>
      <vt:lpstr>meteoclimatic</vt:lpstr>
      <vt:lpstr>plmes</vt:lpstr>
      <vt:lpstr>rain0</vt:lpstr>
      <vt:lpstr>termes</vt:lpstr>
      <vt:lpstr>th0</vt:lpstr>
      <vt:lpstr>thb0</vt:lpstr>
      <vt:lpstr>ULTHORA</vt:lpstr>
      <vt:lpstr>wind0</vt:lpstr>
    </vt:vector>
  </TitlesOfParts>
  <Company>Pinallet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Vilajosana</dc:creator>
  <cp:lastModifiedBy>RVC</cp:lastModifiedBy>
  <dcterms:created xsi:type="dcterms:W3CDTF">2008-02-11T11:59:37Z</dcterms:created>
  <dcterms:modified xsi:type="dcterms:W3CDTF">2018-06-27T08:22:25Z</dcterms:modified>
</cp:coreProperties>
</file>